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3395" windowHeight="5010" activeTab="0"/>
  </bookViews>
  <sheets>
    <sheet name="Nhật kí Xuất - Nhập kho" sheetId="1" r:id="rId1"/>
    <sheet name="Tổng hợp Xuất - Nhập - Tồn" sheetId="2" r:id="rId2"/>
  </sheets>
  <externalReferences>
    <externalReference r:id="rId5"/>
  </externalReferences>
  <definedNames>
    <definedName name="_xlnm._FilterDatabase" localSheetId="0" hidden="1">'Nhật kí Xuất - Nhập kho'!$A$5:$I$15</definedName>
  </definedNames>
  <calcPr fullCalcOnLoad="1"/>
</workbook>
</file>

<file path=xl/sharedStrings.xml><?xml version="1.0" encoding="utf-8"?>
<sst xmlns="http://schemas.openxmlformats.org/spreadsheetml/2006/main" count="252" uniqueCount="83">
  <si>
    <t>Nước mắm</t>
  </si>
  <si>
    <t>Gạo</t>
  </si>
  <si>
    <t>kg</t>
  </si>
  <si>
    <t>Dầu ăn</t>
  </si>
  <si>
    <t>lít</t>
  </si>
  <si>
    <t>Nước tương</t>
  </si>
  <si>
    <t>lit</t>
  </si>
  <si>
    <t>Bột canh</t>
  </si>
  <si>
    <t>Hạt nêm</t>
  </si>
  <si>
    <t>Bột ngọt</t>
  </si>
  <si>
    <t>Muối</t>
  </si>
  <si>
    <t>Đường</t>
  </si>
  <si>
    <t>Mì</t>
  </si>
  <si>
    <t>gói</t>
  </si>
  <si>
    <t>Bún khô</t>
  </si>
  <si>
    <t>Tiêu</t>
  </si>
  <si>
    <t>Bột điều</t>
  </si>
  <si>
    <t>Bột nghệ</t>
  </si>
  <si>
    <t>Chao</t>
  </si>
  <si>
    <t>Bột tỏi</t>
  </si>
  <si>
    <t>Ngũ vị hương</t>
  </si>
  <si>
    <t>Bột ớt</t>
  </si>
  <si>
    <t>NGÀY</t>
  </si>
  <si>
    <t>DIỄN GIẢI</t>
  </si>
  <si>
    <t>NHẬP</t>
  </si>
  <si>
    <t>XUẤT</t>
  </si>
  <si>
    <t>GHI CHÚ</t>
  </si>
  <si>
    <t>STT</t>
  </si>
  <si>
    <t>BẢNG TỔNG HỢP NHẬP- XUẤT - TỒN NGUYÊN VẬT LIỆU</t>
  </si>
  <si>
    <t xml:space="preserve"> </t>
  </si>
  <si>
    <t>HH001</t>
  </si>
  <si>
    <t>Stt</t>
  </si>
  <si>
    <t>Mã HH</t>
  </si>
  <si>
    <t>Tên vật liệu, sản phẩm,
hàng hóa</t>
  </si>
  <si>
    <t>Qui cách</t>
  </si>
  <si>
    <t>Đvt</t>
  </si>
  <si>
    <t>Dư đầu kỳ</t>
  </si>
  <si>
    <t>Tổng nhập trong kỳ</t>
  </si>
  <si>
    <t>Tổng xuất trong kỳ</t>
  </si>
  <si>
    <t>Dư cuối kỳ</t>
  </si>
  <si>
    <t>Ghi chú</t>
  </si>
  <si>
    <t>Người lập biểu</t>
  </si>
  <si>
    <t>Kế toán trưởng</t>
  </si>
  <si>
    <t>(Ký, họ tên)</t>
  </si>
  <si>
    <t>GA</t>
  </si>
  <si>
    <t>DA</t>
  </si>
  <si>
    <t>NM</t>
  </si>
  <si>
    <t>NT</t>
  </si>
  <si>
    <t>BC</t>
  </si>
  <si>
    <t>HN</t>
  </si>
  <si>
    <t>BN</t>
  </si>
  <si>
    <t>MU</t>
  </si>
  <si>
    <t>DU</t>
  </si>
  <si>
    <t>MT</t>
  </si>
  <si>
    <t>BK</t>
  </si>
  <si>
    <t>TI</t>
  </si>
  <si>
    <t>NG</t>
  </si>
  <si>
    <t>CH</t>
  </si>
  <si>
    <t>BT</t>
  </si>
  <si>
    <t>BD</t>
  </si>
  <si>
    <t>VH</t>
  </si>
  <si>
    <t>BO</t>
  </si>
  <si>
    <t>ĐVT</t>
  </si>
  <si>
    <t>TÊN NVL</t>
  </si>
  <si>
    <t xml:space="preserve">      NGƯỜI TÔI CƯU MANG
</t>
  </si>
  <si>
    <t>Tháng 8/2015</t>
  </si>
  <si>
    <t>Nhập từ Quán cơm 2000đ SG</t>
  </si>
  <si>
    <t>Tháng 08/2015</t>
  </si>
  <si>
    <t>NGƯỜI TÔI CƯU MANG</t>
  </si>
  <si>
    <t>NHẬT KÝ NHẬP XuẤT TỒN KHO MiỀN TRUNG</t>
  </si>
  <si>
    <t>Ví dụ</t>
  </si>
  <si>
    <t>Xuất nồi cháo Huế</t>
  </si>
  <si>
    <t>Nồi cháo Huế</t>
  </si>
  <si>
    <t>Xuất CMTX Chú Hồ Vuông t8</t>
  </si>
  <si>
    <t>http://nguoitoicuumang.com/index.php/forum?view=topic&amp;catid=17&amp;id=86219&amp;start=12</t>
  </si>
  <si>
    <t xml:space="preserve"> http://nguoitoicuumang.com/index.php/forum?view=topic&amp;catid=17&amp;id=86219&amp;start=12</t>
  </si>
  <si>
    <t xml:space="preserve"> http://nguoitoicuumang.com/index.php/forum?view=topic&amp;catid=17&amp;id=86219&amp;start=12)</t>
  </si>
  <si>
    <t>Tháng 9/2015</t>
  </si>
  <si>
    <t>Xuất CMTX Chú Hồ Vuông t9</t>
  </si>
  <si>
    <t>Tháng 09/2015</t>
  </si>
  <si>
    <t>NHẬT KÝ NHẬP XUẤT TỒN KHO MIỀN TRUNG</t>
  </si>
  <si>
    <t>Xuất CMTX hc thùy dung t9</t>
  </si>
  <si>
    <t>http://nguoitoicuumang.com/index.php/forum?view=topic&amp;catid=14&amp;id=86627&amp;start=30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</si>
</sst>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0"/>
    <numFmt numFmtId="166" formatCode="mmm\-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b/>
      <sz val="1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ashed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dashed"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14" fontId="3" fillId="0" borderId="11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164" fontId="6" fillId="0" borderId="12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 applyProtection="1">
      <alignment/>
      <protection/>
    </xf>
    <xf numFmtId="0" fontId="7" fillId="0" borderId="14" xfId="0" applyFont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164" fontId="7" fillId="0" borderId="0" xfId="42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/>
    </xf>
    <xf numFmtId="0" fontId="9" fillId="0" borderId="10" xfId="0" applyFont="1" applyBorder="1" applyAlignment="1">
      <alignment/>
    </xf>
    <xf numFmtId="43" fontId="7" fillId="0" borderId="14" xfId="42" applyFont="1" applyBorder="1" applyAlignment="1">
      <alignment/>
    </xf>
    <xf numFmtId="164" fontId="10" fillId="0" borderId="13" xfId="42" applyNumberFormat="1" applyFont="1" applyBorder="1" applyAlignment="1">
      <alignment/>
    </xf>
    <xf numFmtId="164" fontId="10" fillId="0" borderId="13" xfId="42" applyNumberFormat="1" applyFont="1" applyFill="1" applyBorder="1" applyAlignment="1">
      <alignment/>
    </xf>
    <xf numFmtId="41" fontId="7" fillId="0" borderId="1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49" fontId="7" fillId="0" borderId="14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164" fontId="10" fillId="0" borderId="15" xfId="42" applyNumberFormat="1" applyFont="1" applyBorder="1" applyAlignment="1">
      <alignment/>
    </xf>
    <xf numFmtId="49" fontId="6" fillId="34" borderId="16" xfId="0" applyNumberFormat="1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49" fontId="7" fillId="0" borderId="18" xfId="0" applyNumberFormat="1" applyFont="1" applyBorder="1" applyAlignment="1">
      <alignment/>
    </xf>
    <xf numFmtId="43" fontId="7" fillId="0" borderId="19" xfId="42" applyFont="1" applyBorder="1" applyAlignment="1">
      <alignment/>
    </xf>
    <xf numFmtId="164" fontId="10" fillId="0" borderId="19" xfId="42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3" fillId="0" borderId="1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4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/>
    </xf>
    <xf numFmtId="0" fontId="13" fillId="0" borderId="14" xfId="0" applyFont="1" applyBorder="1" applyAlignment="1">
      <alignment/>
    </xf>
    <xf numFmtId="164" fontId="7" fillId="0" borderId="19" xfId="42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3" fillId="0" borderId="10" xfId="52" applyFill="1" applyBorder="1" applyAlignment="1" applyProtection="1">
      <alignment/>
      <protection/>
    </xf>
    <xf numFmtId="165" fontId="3" fillId="0" borderId="10" xfId="0" applyNumberFormat="1" applyFont="1" applyFill="1" applyBorder="1" applyAlignment="1">
      <alignment/>
    </xf>
    <xf numFmtId="0" fontId="43" fillId="0" borderId="10" xfId="52" applyBorder="1" applyAlignment="1" applyProtection="1">
      <alignment/>
      <protection/>
    </xf>
    <xf numFmtId="0" fontId="11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164" fontId="6" fillId="34" borderId="21" xfId="0" applyNumberFormat="1" applyFont="1" applyFill="1" applyBorder="1" applyAlignment="1">
      <alignment horizontal="center" vertical="center"/>
    </xf>
    <xf numFmtId="164" fontId="6" fillId="34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ho\B&#225;o%20c&#225;o%20xu&#7845;t%20nh&#7853;p%20t&#7891;n_01%20(Autosave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uyên vật liệu"/>
      <sheetName val="Nhập"/>
      <sheetName val="Tổng hợp"/>
      <sheetName val="Tồn kho"/>
      <sheetName val="Gạo"/>
      <sheetName val="Dầu ăn"/>
      <sheetName val="Nước tương"/>
      <sheetName val="Nước mắm"/>
      <sheetName val="Bột canh"/>
      <sheetName val="Hạt nêm"/>
      <sheetName val="Đường"/>
      <sheetName val="Muối"/>
      <sheetName val="Bột ngọt"/>
      <sheetName val="Tiêu"/>
      <sheetName val="Bột điều"/>
      <sheetName val="Bột nghệ"/>
      <sheetName val="Bún gạo"/>
      <sheetName val="Nấm tai mèo"/>
      <sheetName val="Sheet5"/>
    </sheetNames>
    <sheetDataSet>
      <sheetData sheetId="0">
        <row r="5">
          <cell r="A5">
            <v>1</v>
          </cell>
          <cell r="B5" t="str">
            <v>Gạo</v>
          </cell>
          <cell r="C5" t="str">
            <v>NVL001</v>
          </cell>
          <cell r="D5" t="str">
            <v>kg</v>
          </cell>
          <cell r="E5">
            <v>0</v>
          </cell>
          <cell r="F5">
            <v>3789</v>
          </cell>
        </row>
        <row r="6">
          <cell r="A6">
            <v>2</v>
          </cell>
          <cell r="B6" t="str">
            <v>Dầu ăn</v>
          </cell>
          <cell r="C6" t="str">
            <v>NVL002</v>
          </cell>
          <cell r="D6" t="str">
            <v>lit</v>
          </cell>
          <cell r="E6">
            <v>0</v>
          </cell>
          <cell r="F6">
            <v>345.95000000000005</v>
          </cell>
        </row>
        <row r="7">
          <cell r="A7">
            <v>3</v>
          </cell>
          <cell r="B7" t="str">
            <v>Nước tương</v>
          </cell>
          <cell r="C7" t="str">
            <v>NVL003</v>
          </cell>
          <cell r="D7" t="str">
            <v>lit</v>
          </cell>
          <cell r="E7">
            <v>0</v>
          </cell>
          <cell r="F7">
            <v>223</v>
          </cell>
        </row>
        <row r="8">
          <cell r="A8">
            <v>4</v>
          </cell>
          <cell r="B8" t="str">
            <v>Nước mắm</v>
          </cell>
          <cell r="C8" t="str">
            <v>NVL004</v>
          </cell>
          <cell r="D8" t="str">
            <v>lit</v>
          </cell>
          <cell r="E8">
            <v>0</v>
          </cell>
          <cell r="F8">
            <v>248.025</v>
          </cell>
        </row>
        <row r="9">
          <cell r="A9">
            <v>5</v>
          </cell>
          <cell r="B9" t="str">
            <v>Bột canh</v>
          </cell>
          <cell r="C9" t="str">
            <v>NVL005</v>
          </cell>
          <cell r="D9" t="str">
            <v>kg</v>
          </cell>
          <cell r="E9">
            <v>0</v>
          </cell>
          <cell r="F9">
            <v>83.75</v>
          </cell>
        </row>
        <row r="10">
          <cell r="A10">
            <v>6</v>
          </cell>
          <cell r="B10" t="str">
            <v>Hạt nêm</v>
          </cell>
          <cell r="C10" t="str">
            <v>NVL006</v>
          </cell>
          <cell r="D10" t="str">
            <v>kg</v>
          </cell>
          <cell r="E10">
            <v>0</v>
          </cell>
          <cell r="F10">
            <v>69.94000000000001</v>
          </cell>
        </row>
        <row r="11">
          <cell r="A11">
            <v>7</v>
          </cell>
          <cell r="B11" t="str">
            <v>Đường</v>
          </cell>
          <cell r="C11" t="str">
            <v>NVL007</v>
          </cell>
          <cell r="D11" t="str">
            <v>kg</v>
          </cell>
          <cell r="E11">
            <v>0</v>
          </cell>
          <cell r="F11">
            <v>241.5</v>
          </cell>
        </row>
        <row r="12">
          <cell r="A12">
            <v>8</v>
          </cell>
          <cell r="B12" t="str">
            <v>Muối</v>
          </cell>
          <cell r="C12" t="str">
            <v>NVL008</v>
          </cell>
          <cell r="D12" t="str">
            <v>kg</v>
          </cell>
          <cell r="E12">
            <v>0</v>
          </cell>
          <cell r="F12">
            <v>87.5</v>
          </cell>
        </row>
        <row r="13">
          <cell r="A13">
            <v>9</v>
          </cell>
          <cell r="B13" t="str">
            <v>Bột ngọt</v>
          </cell>
          <cell r="C13" t="str">
            <v>NVL009</v>
          </cell>
          <cell r="D13" t="str">
            <v>kg</v>
          </cell>
          <cell r="E13">
            <v>0</v>
          </cell>
          <cell r="F13">
            <v>54.992000000000004</v>
          </cell>
        </row>
        <row r="14">
          <cell r="A14">
            <v>10</v>
          </cell>
          <cell r="B14" t="str">
            <v>Tiêu</v>
          </cell>
          <cell r="C14" t="str">
            <v>NVL010</v>
          </cell>
          <cell r="D14" t="str">
            <v>kg</v>
          </cell>
          <cell r="E14">
            <v>0</v>
          </cell>
          <cell r="F14">
            <v>0</v>
          </cell>
        </row>
        <row r="15">
          <cell r="A15">
            <v>11</v>
          </cell>
          <cell r="B15" t="str">
            <v>Bột điều</v>
          </cell>
          <cell r="C15" t="str">
            <v>NVL011</v>
          </cell>
          <cell r="D15" t="str">
            <v>kg</v>
          </cell>
          <cell r="E15">
            <v>0</v>
          </cell>
          <cell r="F15">
            <v>0</v>
          </cell>
        </row>
        <row r="16">
          <cell r="A16">
            <v>12</v>
          </cell>
          <cell r="B16" t="str">
            <v>Bột nghệ</v>
          </cell>
          <cell r="C16" t="str">
            <v>NVL012</v>
          </cell>
          <cell r="D16" t="str">
            <v>kg</v>
          </cell>
          <cell r="E16">
            <v>0</v>
          </cell>
          <cell r="F16">
            <v>3.5</v>
          </cell>
        </row>
        <row r="17">
          <cell r="A17">
            <v>13</v>
          </cell>
          <cell r="B17" t="str">
            <v>Bún gạo</v>
          </cell>
          <cell r="C17" t="str">
            <v>NVL013</v>
          </cell>
          <cell r="D17" t="str">
            <v>kg</v>
          </cell>
          <cell r="E17">
            <v>0</v>
          </cell>
          <cell r="F17">
            <v>42</v>
          </cell>
        </row>
        <row r="18">
          <cell r="A18">
            <v>14</v>
          </cell>
          <cell r="B18" t="str">
            <v>Nấm tai mèo</v>
          </cell>
          <cell r="C18" t="str">
            <v>NVL014</v>
          </cell>
          <cell r="D18" t="str">
            <v>kg</v>
          </cell>
          <cell r="E18">
            <v>0</v>
          </cell>
          <cell r="F18">
            <v>3</v>
          </cell>
        </row>
      </sheetData>
      <sheetData sheetId="2">
        <row r="10">
          <cell r="B10" t="str">
            <v>NVL001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guoitoicuumang.com/index.php/forum?view=topic&amp;catid=11&amp;id=114&amp;start=240#89566" TargetMode="External" /><Relationship Id="rId2" Type="http://schemas.openxmlformats.org/officeDocument/2006/relationships/hyperlink" Target="http://nguoitoicuumang.com/index.php/forum?view=topic&amp;catid=11&amp;id=114&amp;start=240#89566" TargetMode="External" /><Relationship Id="rId3" Type="http://schemas.openxmlformats.org/officeDocument/2006/relationships/hyperlink" Target="http://nguoitoicuumang.com/index.php/forum?view=topic&amp;catid=17&amp;id=86219&amp;start=12" TargetMode="External" /><Relationship Id="rId4" Type="http://schemas.openxmlformats.org/officeDocument/2006/relationships/hyperlink" Target="http://nguoitoicuumang.com/index.php/forum?view=topic&amp;catid=14&amp;id=86627&amp;start=30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zoomScalePageLayoutView="0" workbookViewId="0" topLeftCell="A74">
      <selection activeCell="H87" sqref="H87"/>
    </sheetView>
  </sheetViews>
  <sheetFormatPr defaultColWidth="9.140625" defaultRowHeight="15"/>
  <cols>
    <col min="1" max="1" width="4.7109375" style="49" customWidth="1"/>
    <col min="2" max="2" width="15.421875" style="2" customWidth="1"/>
    <col min="3" max="3" width="15.7109375" style="2" customWidth="1"/>
    <col min="4" max="4" width="7.8515625" style="2" customWidth="1"/>
    <col min="5" max="5" width="31.8515625" style="1" customWidth="1"/>
    <col min="6" max="7" width="13.421875" style="1" customWidth="1"/>
    <col min="8" max="8" width="32.140625" style="51" customWidth="1"/>
    <col min="9" max="9" width="9.140625" style="2" customWidth="1"/>
    <col min="10" max="16384" width="9.140625" style="1" customWidth="1"/>
  </cols>
  <sheetData>
    <row r="1" spans="1:9" ht="33.75" customHeight="1">
      <c r="A1" s="69" t="s">
        <v>64</v>
      </c>
      <c r="B1" s="69"/>
      <c r="C1" s="69"/>
      <c r="D1" s="69"/>
      <c r="E1" s="69"/>
      <c r="F1" s="69"/>
      <c r="G1" s="69"/>
      <c r="H1" s="52"/>
      <c r="I1" s="1"/>
    </row>
    <row r="2" spans="1:9" ht="30">
      <c r="A2" s="70" t="s">
        <v>69</v>
      </c>
      <c r="B2" s="70"/>
      <c r="C2" s="70"/>
      <c r="D2" s="70"/>
      <c r="E2" s="70"/>
      <c r="F2" s="70"/>
      <c r="G2" s="70"/>
      <c r="H2" s="70"/>
      <c r="I2" s="1"/>
    </row>
    <row r="3" spans="1:9" ht="20.25">
      <c r="A3" s="71" t="s">
        <v>65</v>
      </c>
      <c r="B3" s="71"/>
      <c r="C3" s="71"/>
      <c r="D3" s="71"/>
      <c r="E3" s="71"/>
      <c r="F3" s="71"/>
      <c r="G3" s="71"/>
      <c r="H3" s="71"/>
      <c r="I3" s="1"/>
    </row>
    <row r="4" spans="5:9" ht="16.5">
      <c r="E4" s="2"/>
      <c r="F4" s="2"/>
      <c r="G4" s="2"/>
      <c r="H4" s="52"/>
      <c r="I4" s="1"/>
    </row>
    <row r="5" spans="1:8" s="14" customFormat="1" ht="30.75" customHeight="1">
      <c r="A5" s="12" t="s">
        <v>27</v>
      </c>
      <c r="B5" s="12" t="s">
        <v>22</v>
      </c>
      <c r="C5" s="12" t="s">
        <v>63</v>
      </c>
      <c r="D5" s="12" t="s">
        <v>62</v>
      </c>
      <c r="E5" s="13" t="s">
        <v>23</v>
      </c>
      <c r="F5" s="13" t="s">
        <v>24</v>
      </c>
      <c r="G5" s="13" t="s">
        <v>25</v>
      </c>
      <c r="H5" s="54" t="s">
        <v>26</v>
      </c>
    </row>
    <row r="6" spans="1:9" ht="16.5">
      <c r="A6" s="50">
        <v>1</v>
      </c>
      <c r="B6" s="5">
        <v>42237</v>
      </c>
      <c r="C6" s="48" t="s">
        <v>1</v>
      </c>
      <c r="D6" s="5" t="s">
        <v>2</v>
      </c>
      <c r="E6" s="3" t="s">
        <v>66</v>
      </c>
      <c r="F6" s="58">
        <v>100</v>
      </c>
      <c r="G6" s="58"/>
      <c r="H6" s="53"/>
      <c r="I6" s="1"/>
    </row>
    <row r="7" spans="1:9" ht="16.5">
      <c r="A7" s="50">
        <v>2</v>
      </c>
      <c r="B7" s="5">
        <v>42237</v>
      </c>
      <c r="C7" s="48" t="s">
        <v>3</v>
      </c>
      <c r="D7" s="5" t="s">
        <v>6</v>
      </c>
      <c r="E7" s="3" t="s">
        <v>66</v>
      </c>
      <c r="F7" s="58">
        <v>10</v>
      </c>
      <c r="G7" s="58"/>
      <c r="H7" s="53"/>
      <c r="I7" s="1"/>
    </row>
    <row r="8" spans="1:9" ht="16.5">
      <c r="A8" s="50">
        <v>3</v>
      </c>
      <c r="B8" s="5">
        <v>42237</v>
      </c>
      <c r="C8" s="48" t="s">
        <v>7</v>
      </c>
      <c r="D8" s="5" t="s">
        <v>2</v>
      </c>
      <c r="E8" s="3" t="s">
        <v>66</v>
      </c>
      <c r="F8" s="58">
        <v>20</v>
      </c>
      <c r="G8" s="58"/>
      <c r="H8" s="53"/>
      <c r="I8" s="1"/>
    </row>
    <row r="9" spans="1:9" ht="16.5">
      <c r="A9" s="50">
        <v>4</v>
      </c>
      <c r="B9" s="5">
        <v>42237</v>
      </c>
      <c r="C9" s="48" t="s">
        <v>9</v>
      </c>
      <c r="D9" s="5" t="s">
        <v>2</v>
      </c>
      <c r="E9" s="3" t="s">
        <v>66</v>
      </c>
      <c r="F9" s="58">
        <v>9.08</v>
      </c>
      <c r="G9" s="58"/>
      <c r="H9" s="53"/>
      <c r="I9" s="1"/>
    </row>
    <row r="10" spans="1:9" ht="16.5">
      <c r="A10" s="50">
        <v>5</v>
      </c>
      <c r="B10" s="61">
        <v>42243</v>
      </c>
      <c r="C10" s="62" t="s">
        <v>1</v>
      </c>
      <c r="D10" s="61" t="s">
        <v>2</v>
      </c>
      <c r="E10" s="63" t="s">
        <v>71</v>
      </c>
      <c r="F10" s="64"/>
      <c r="G10" s="64">
        <v>15</v>
      </c>
      <c r="H10" s="65" t="s">
        <v>72</v>
      </c>
      <c r="I10" s="1"/>
    </row>
    <row r="11" spans="1:9" ht="16.5">
      <c r="A11" s="50">
        <v>6</v>
      </c>
      <c r="B11" s="61">
        <v>42243</v>
      </c>
      <c r="C11" s="62" t="s">
        <v>3</v>
      </c>
      <c r="D11" s="61" t="s">
        <v>6</v>
      </c>
      <c r="E11" s="63" t="s">
        <v>71</v>
      </c>
      <c r="F11" s="66"/>
      <c r="G11" s="64">
        <v>1</v>
      </c>
      <c r="H11" s="65" t="s">
        <v>72</v>
      </c>
      <c r="I11" s="1"/>
    </row>
    <row r="12" spans="1:9" ht="16.5">
      <c r="A12" s="50">
        <v>7</v>
      </c>
      <c r="B12" s="5">
        <v>42243</v>
      </c>
      <c r="C12" s="48" t="s">
        <v>9</v>
      </c>
      <c r="D12" s="5" t="s">
        <v>6</v>
      </c>
      <c r="E12" s="3" t="s">
        <v>71</v>
      </c>
      <c r="F12" s="46"/>
      <c r="G12" s="46">
        <v>0.908</v>
      </c>
      <c r="H12" s="65" t="s">
        <v>72</v>
      </c>
      <c r="I12" s="1"/>
    </row>
    <row r="13" spans="1:9" ht="16.5">
      <c r="A13" s="50">
        <v>8</v>
      </c>
      <c r="B13" s="5">
        <v>42245</v>
      </c>
      <c r="C13" s="48" t="s">
        <v>1</v>
      </c>
      <c r="D13" s="5" t="s">
        <v>2</v>
      </c>
      <c r="E13" s="3" t="s">
        <v>66</v>
      </c>
      <c r="F13" s="58">
        <v>100</v>
      </c>
      <c r="G13" s="58"/>
      <c r="H13" s="53"/>
      <c r="I13" s="1"/>
    </row>
    <row r="14" spans="1:9" ht="16.5">
      <c r="A14" s="60">
        <v>9</v>
      </c>
      <c r="B14" s="5">
        <v>42245</v>
      </c>
      <c r="C14" s="48" t="s">
        <v>11</v>
      </c>
      <c r="D14" s="5" t="s">
        <v>2</v>
      </c>
      <c r="E14" s="3" t="s">
        <v>66</v>
      </c>
      <c r="F14" s="58">
        <v>24</v>
      </c>
      <c r="G14" s="58"/>
      <c r="H14" s="53"/>
      <c r="I14" s="68" t="s">
        <v>70</v>
      </c>
    </row>
    <row r="15" spans="1:9" ht="16.5">
      <c r="A15" s="60">
        <v>10</v>
      </c>
      <c r="B15" s="5">
        <v>42245</v>
      </c>
      <c r="C15" s="48" t="s">
        <v>7</v>
      </c>
      <c r="D15" s="5" t="s">
        <v>2</v>
      </c>
      <c r="E15" s="3" t="s">
        <v>66</v>
      </c>
      <c r="F15" s="58">
        <v>20</v>
      </c>
      <c r="G15" s="58"/>
      <c r="H15" s="53"/>
      <c r="I15" s="68"/>
    </row>
    <row r="16" spans="1:9" ht="16.5">
      <c r="A16" s="50">
        <v>11</v>
      </c>
      <c r="B16" s="5">
        <v>42245</v>
      </c>
      <c r="C16" s="48" t="s">
        <v>9</v>
      </c>
      <c r="D16" s="5" t="s">
        <v>2</v>
      </c>
      <c r="E16" s="3" t="s">
        <v>66</v>
      </c>
      <c r="F16" s="58">
        <v>18.16</v>
      </c>
      <c r="G16" s="58"/>
      <c r="H16" s="53"/>
      <c r="I16" s="1"/>
    </row>
    <row r="17" spans="1:9" ht="16.5">
      <c r="A17" s="50">
        <v>12</v>
      </c>
      <c r="B17" s="5">
        <v>42245</v>
      </c>
      <c r="C17" s="48" t="s">
        <v>1</v>
      </c>
      <c r="D17" s="5" t="s">
        <v>2</v>
      </c>
      <c r="E17" s="3" t="s">
        <v>73</v>
      </c>
      <c r="F17" s="46"/>
      <c r="G17" s="58">
        <v>20</v>
      </c>
      <c r="H17" s="67" t="s">
        <v>74</v>
      </c>
      <c r="I17" s="1"/>
    </row>
    <row r="18" spans="1:9" ht="16.5">
      <c r="A18" s="50">
        <v>13</v>
      </c>
      <c r="B18" s="5">
        <v>42245</v>
      </c>
      <c r="C18" s="48" t="s">
        <v>3</v>
      </c>
      <c r="D18" s="5" t="s">
        <v>6</v>
      </c>
      <c r="E18" s="3" t="s">
        <v>73</v>
      </c>
      <c r="F18" s="46"/>
      <c r="G18" s="58">
        <v>1.5</v>
      </c>
      <c r="H18" s="53" t="s">
        <v>75</v>
      </c>
      <c r="I18" s="1"/>
    </row>
    <row r="19" spans="1:9" ht="16.5">
      <c r="A19" s="50">
        <v>14</v>
      </c>
      <c r="B19" s="5">
        <v>42245</v>
      </c>
      <c r="C19" s="48" t="s">
        <v>9</v>
      </c>
      <c r="D19" s="5" t="s">
        <v>2</v>
      </c>
      <c r="E19" s="4" t="s">
        <v>73</v>
      </c>
      <c r="F19" s="46"/>
      <c r="G19" s="58">
        <v>0.908</v>
      </c>
      <c r="H19" s="53" t="s">
        <v>76</v>
      </c>
      <c r="I19" s="1"/>
    </row>
    <row r="20" spans="1:9" ht="16.5">
      <c r="A20" s="50">
        <v>15</v>
      </c>
      <c r="B20" s="5">
        <v>42245</v>
      </c>
      <c r="C20" s="48" t="s">
        <v>7</v>
      </c>
      <c r="D20" s="5" t="s">
        <v>2</v>
      </c>
      <c r="E20" s="3" t="s">
        <v>73</v>
      </c>
      <c r="F20" s="46"/>
      <c r="G20" s="58">
        <v>0.5</v>
      </c>
      <c r="H20" s="53" t="s">
        <v>76</v>
      </c>
      <c r="I20" s="1"/>
    </row>
    <row r="21" spans="1:9" ht="16.5">
      <c r="A21" s="50">
        <v>16</v>
      </c>
      <c r="B21" s="5">
        <v>42245</v>
      </c>
      <c r="C21" s="48" t="s">
        <v>11</v>
      </c>
      <c r="D21" s="5" t="s">
        <v>2</v>
      </c>
      <c r="E21" s="3" t="s">
        <v>73</v>
      </c>
      <c r="F21" s="46"/>
      <c r="G21" s="58">
        <v>1</v>
      </c>
      <c r="H21" s="53" t="s">
        <v>76</v>
      </c>
      <c r="I21" s="1"/>
    </row>
    <row r="22" spans="1:9" ht="16.5">
      <c r="A22" s="50"/>
      <c r="B22" s="5"/>
      <c r="C22" s="48"/>
      <c r="D22" s="5"/>
      <c r="E22" s="3"/>
      <c r="F22" s="46"/>
      <c r="G22" s="58"/>
      <c r="H22" s="53"/>
      <c r="I22" s="1"/>
    </row>
    <row r="23" spans="1:9" ht="16.5" hidden="1">
      <c r="A23" s="50">
        <v>46</v>
      </c>
      <c r="B23" s="5"/>
      <c r="C23" s="48"/>
      <c r="D23" s="5"/>
      <c r="E23" s="3"/>
      <c r="F23" s="46"/>
      <c r="G23" s="58"/>
      <c r="H23" s="53"/>
      <c r="I23" s="1"/>
    </row>
    <row r="24" spans="1:9" ht="16.5" hidden="1">
      <c r="A24" s="50">
        <v>47</v>
      </c>
      <c r="B24" s="5"/>
      <c r="C24" s="48"/>
      <c r="D24" s="5"/>
      <c r="E24" s="3"/>
      <c r="F24" s="46"/>
      <c r="G24" s="58"/>
      <c r="H24" s="53"/>
      <c r="I24" s="1"/>
    </row>
    <row r="25" spans="1:9" ht="16.5" hidden="1">
      <c r="A25" s="50">
        <v>48</v>
      </c>
      <c r="B25" s="5"/>
      <c r="C25" s="48"/>
      <c r="D25" s="5"/>
      <c r="E25" s="3"/>
      <c r="F25" s="46"/>
      <c r="G25" s="58"/>
      <c r="H25" s="53"/>
      <c r="I25" s="1"/>
    </row>
    <row r="26" spans="1:9" ht="16.5" hidden="1">
      <c r="A26" s="50">
        <v>49</v>
      </c>
      <c r="B26" s="5"/>
      <c r="C26" s="48"/>
      <c r="D26" s="5"/>
      <c r="E26" s="3"/>
      <c r="F26" s="46"/>
      <c r="G26" s="58"/>
      <c r="H26" s="53"/>
      <c r="I26" s="1"/>
    </row>
    <row r="27" spans="1:9" ht="16.5" hidden="1">
      <c r="A27" s="50">
        <v>50</v>
      </c>
      <c r="B27" s="5"/>
      <c r="C27" s="48"/>
      <c r="D27" s="5"/>
      <c r="E27" s="3"/>
      <c r="F27" s="46"/>
      <c r="G27" s="58"/>
      <c r="H27" s="53"/>
      <c r="I27" s="1"/>
    </row>
    <row r="28" spans="1:9" ht="16.5" hidden="1">
      <c r="A28" s="50">
        <v>51</v>
      </c>
      <c r="B28" s="5"/>
      <c r="C28" s="48"/>
      <c r="D28" s="5"/>
      <c r="E28" s="3"/>
      <c r="F28" s="46"/>
      <c r="G28" s="58"/>
      <c r="H28" s="53"/>
      <c r="I28" s="1"/>
    </row>
    <row r="29" spans="1:9" ht="16.5" hidden="1">
      <c r="A29" s="50">
        <v>52</v>
      </c>
      <c r="B29" s="5"/>
      <c r="C29" s="48"/>
      <c r="D29" s="5"/>
      <c r="E29" s="3"/>
      <c r="F29" s="46"/>
      <c r="G29" s="58"/>
      <c r="H29" s="53"/>
      <c r="I29" s="1"/>
    </row>
    <row r="30" spans="1:9" ht="16.5" hidden="1">
      <c r="A30" s="50">
        <v>53</v>
      </c>
      <c r="B30" s="5"/>
      <c r="C30" s="48"/>
      <c r="D30" s="5"/>
      <c r="E30" s="3"/>
      <c r="F30" s="46"/>
      <c r="G30" s="58"/>
      <c r="H30" s="53"/>
      <c r="I30" s="1"/>
    </row>
    <row r="31" spans="1:9" ht="16.5" hidden="1">
      <c r="A31" s="50">
        <v>54</v>
      </c>
      <c r="B31" s="5"/>
      <c r="C31" s="48"/>
      <c r="D31" s="5"/>
      <c r="E31" s="3"/>
      <c r="F31" s="46"/>
      <c r="G31" s="58"/>
      <c r="H31" s="53"/>
      <c r="I31" s="1"/>
    </row>
    <row r="32" spans="1:9" ht="16.5" hidden="1">
      <c r="A32" s="50">
        <v>55</v>
      </c>
      <c r="B32" s="5"/>
      <c r="C32" s="48"/>
      <c r="D32" s="5"/>
      <c r="E32" s="3"/>
      <c r="F32" s="46"/>
      <c r="G32" s="58"/>
      <c r="H32" s="53"/>
      <c r="I32" s="1"/>
    </row>
    <row r="33" spans="1:9" ht="16.5" hidden="1">
      <c r="A33" s="50">
        <v>56</v>
      </c>
      <c r="B33" s="5"/>
      <c r="C33" s="48"/>
      <c r="D33" s="5"/>
      <c r="E33" s="3"/>
      <c r="F33" s="46"/>
      <c r="G33" s="58"/>
      <c r="H33" s="53"/>
      <c r="I33" s="1"/>
    </row>
    <row r="34" spans="1:9" ht="16.5" hidden="1">
      <c r="A34" s="50">
        <v>57</v>
      </c>
      <c r="B34" s="5"/>
      <c r="C34" s="48"/>
      <c r="D34" s="5"/>
      <c r="E34" s="3"/>
      <c r="F34" s="46"/>
      <c r="G34" s="58"/>
      <c r="H34" s="53"/>
      <c r="I34" s="1"/>
    </row>
    <row r="35" spans="1:9" ht="16.5" hidden="1">
      <c r="A35" s="50">
        <v>58</v>
      </c>
      <c r="B35" s="5"/>
      <c r="C35" s="48"/>
      <c r="D35" s="5"/>
      <c r="E35" s="3"/>
      <c r="F35" s="46"/>
      <c r="G35" s="58"/>
      <c r="H35" s="53"/>
      <c r="I35" s="1"/>
    </row>
    <row r="36" spans="1:9" ht="16.5" hidden="1">
      <c r="A36" s="50">
        <v>59</v>
      </c>
      <c r="B36" s="5"/>
      <c r="C36" s="48"/>
      <c r="D36" s="5"/>
      <c r="E36" s="3"/>
      <c r="F36" s="46"/>
      <c r="G36" s="58"/>
      <c r="H36" s="53"/>
      <c r="I36" s="1"/>
    </row>
    <row r="37" spans="1:9" ht="16.5" hidden="1">
      <c r="A37" s="50">
        <v>60</v>
      </c>
      <c r="B37" s="5"/>
      <c r="C37" s="48"/>
      <c r="D37" s="5"/>
      <c r="E37" s="3"/>
      <c r="F37" s="46"/>
      <c r="G37" s="58"/>
      <c r="H37" s="53"/>
      <c r="I37" s="1"/>
    </row>
    <row r="38" spans="1:9" ht="16.5" hidden="1">
      <c r="A38" s="50">
        <v>61</v>
      </c>
      <c r="B38" s="5"/>
      <c r="C38" s="48"/>
      <c r="D38" s="5"/>
      <c r="E38" s="3"/>
      <c r="F38" s="46"/>
      <c r="G38" s="58"/>
      <c r="H38" s="53"/>
      <c r="I38" s="1"/>
    </row>
    <row r="39" spans="1:9" ht="16.5" hidden="1">
      <c r="A39" s="50">
        <v>62</v>
      </c>
      <c r="B39" s="5"/>
      <c r="C39" s="48"/>
      <c r="D39" s="5"/>
      <c r="E39" s="3"/>
      <c r="F39" s="46"/>
      <c r="G39" s="58"/>
      <c r="H39" s="53"/>
      <c r="I39" s="1"/>
    </row>
    <row r="40" spans="1:9" ht="16.5" hidden="1">
      <c r="A40" s="50">
        <v>63</v>
      </c>
      <c r="B40" s="5"/>
      <c r="C40" s="48"/>
      <c r="D40" s="5"/>
      <c r="E40" s="3"/>
      <c r="F40" s="46"/>
      <c r="G40" s="58"/>
      <c r="H40" s="53"/>
      <c r="I40" s="1"/>
    </row>
    <row r="41" spans="1:9" ht="16.5" hidden="1">
      <c r="A41" s="50">
        <v>64</v>
      </c>
      <c r="B41" s="5"/>
      <c r="C41" s="48"/>
      <c r="D41" s="5"/>
      <c r="E41" s="3"/>
      <c r="F41" s="46"/>
      <c r="G41" s="58"/>
      <c r="H41" s="53"/>
      <c r="I41" s="1"/>
    </row>
    <row r="42" spans="1:9" ht="16.5" hidden="1">
      <c r="A42" s="50">
        <v>65</v>
      </c>
      <c r="B42" s="5"/>
      <c r="C42" s="48"/>
      <c r="D42" s="5"/>
      <c r="E42" s="3"/>
      <c r="F42" s="46"/>
      <c r="G42" s="58"/>
      <c r="H42" s="53"/>
      <c r="I42" s="1"/>
    </row>
    <row r="43" spans="1:9" ht="16.5" hidden="1">
      <c r="A43" s="50">
        <v>66</v>
      </c>
      <c r="B43" s="5"/>
      <c r="C43" s="48"/>
      <c r="D43" s="5"/>
      <c r="E43" s="3"/>
      <c r="F43" s="46"/>
      <c r="G43" s="58"/>
      <c r="H43" s="53"/>
      <c r="I43" s="1"/>
    </row>
    <row r="44" spans="1:9" ht="16.5" hidden="1">
      <c r="A44" s="50">
        <v>67</v>
      </c>
      <c r="B44" s="5"/>
      <c r="C44" s="48"/>
      <c r="D44" s="5"/>
      <c r="E44" s="3"/>
      <c r="F44" s="46"/>
      <c r="G44" s="58"/>
      <c r="H44" s="53"/>
      <c r="I44" s="1"/>
    </row>
    <row r="45" spans="1:9" ht="16.5" hidden="1">
      <c r="A45" s="50">
        <v>68</v>
      </c>
      <c r="B45" s="5"/>
      <c r="C45" s="48"/>
      <c r="D45" s="5"/>
      <c r="E45" s="3"/>
      <c r="F45" s="46"/>
      <c r="G45" s="58"/>
      <c r="H45" s="53"/>
      <c r="I45" s="1"/>
    </row>
    <row r="46" spans="1:9" ht="16.5" hidden="1">
      <c r="A46" s="50">
        <v>69</v>
      </c>
      <c r="B46" s="5"/>
      <c r="C46" s="48"/>
      <c r="D46" s="5"/>
      <c r="E46" s="3"/>
      <c r="F46" s="46"/>
      <c r="G46" s="58"/>
      <c r="H46" s="53"/>
      <c r="I46" s="1"/>
    </row>
    <row r="47" spans="1:9" ht="16.5" hidden="1">
      <c r="A47" s="50">
        <v>70</v>
      </c>
      <c r="B47" s="5"/>
      <c r="C47" s="48"/>
      <c r="D47" s="5"/>
      <c r="E47" s="3"/>
      <c r="F47" s="46"/>
      <c r="G47" s="58"/>
      <c r="H47" s="53"/>
      <c r="I47" s="1"/>
    </row>
    <row r="48" spans="1:9" ht="16.5" hidden="1">
      <c r="A48" s="50">
        <v>71</v>
      </c>
      <c r="B48" s="5"/>
      <c r="C48" s="48"/>
      <c r="D48" s="5"/>
      <c r="E48" s="3"/>
      <c r="F48" s="46"/>
      <c r="G48" s="58"/>
      <c r="H48" s="53"/>
      <c r="I48" s="1"/>
    </row>
    <row r="49" spans="1:9" ht="16.5" hidden="1">
      <c r="A49" s="50">
        <v>72</v>
      </c>
      <c r="B49" s="5"/>
      <c r="C49" s="48"/>
      <c r="D49" s="5"/>
      <c r="E49" s="3"/>
      <c r="F49" s="46"/>
      <c r="G49" s="58"/>
      <c r="H49" s="53"/>
      <c r="I49" s="1"/>
    </row>
    <row r="50" spans="1:9" ht="16.5" hidden="1">
      <c r="A50" s="50">
        <v>73</v>
      </c>
      <c r="B50" s="5"/>
      <c r="C50" s="48"/>
      <c r="D50" s="5"/>
      <c r="E50" s="3"/>
      <c r="F50" s="46"/>
      <c r="G50" s="58"/>
      <c r="H50" s="53"/>
      <c r="I50" s="1"/>
    </row>
    <row r="51" spans="1:9" ht="16.5" hidden="1">
      <c r="A51" s="50">
        <v>74</v>
      </c>
      <c r="B51" s="5"/>
      <c r="C51" s="48"/>
      <c r="D51" s="5"/>
      <c r="E51" s="3"/>
      <c r="F51" s="46"/>
      <c r="G51" s="58"/>
      <c r="H51" s="53"/>
      <c r="I51" s="1"/>
    </row>
    <row r="52" spans="1:9" ht="16.5" hidden="1">
      <c r="A52" s="50">
        <v>75</v>
      </c>
      <c r="B52" s="5"/>
      <c r="C52" s="48"/>
      <c r="D52" s="5"/>
      <c r="E52" s="3"/>
      <c r="F52" s="46"/>
      <c r="G52" s="58"/>
      <c r="H52" s="53"/>
      <c r="I52" s="1"/>
    </row>
    <row r="53" spans="1:9" ht="16.5" hidden="1">
      <c r="A53" s="50">
        <v>76</v>
      </c>
      <c r="B53" s="5"/>
      <c r="C53" s="48"/>
      <c r="D53" s="5"/>
      <c r="E53" s="3"/>
      <c r="F53" s="46"/>
      <c r="G53" s="58"/>
      <c r="H53" s="53"/>
      <c r="I53" s="1"/>
    </row>
    <row r="54" spans="1:9" ht="16.5" hidden="1">
      <c r="A54" s="50">
        <v>77</v>
      </c>
      <c r="B54" s="5"/>
      <c r="C54" s="48"/>
      <c r="D54" s="5"/>
      <c r="E54" s="3"/>
      <c r="F54" s="46"/>
      <c r="G54" s="58"/>
      <c r="H54" s="53"/>
      <c r="I54" s="1"/>
    </row>
    <row r="55" spans="1:9" ht="16.5" hidden="1">
      <c r="A55" s="50">
        <v>78</v>
      </c>
      <c r="B55" s="5"/>
      <c r="C55" s="48"/>
      <c r="D55" s="5"/>
      <c r="E55" s="3"/>
      <c r="F55" s="46"/>
      <c r="G55" s="58"/>
      <c r="H55" s="53"/>
      <c r="I55" s="1"/>
    </row>
    <row r="56" spans="1:9" ht="16.5" hidden="1">
      <c r="A56" s="50">
        <v>79</v>
      </c>
      <c r="B56" s="5"/>
      <c r="C56" s="48"/>
      <c r="D56" s="5"/>
      <c r="E56" s="3"/>
      <c r="F56" s="46"/>
      <c r="G56" s="58"/>
      <c r="H56" s="53"/>
      <c r="I56" s="1"/>
    </row>
    <row r="57" spans="1:9" ht="16.5" hidden="1">
      <c r="A57" s="50">
        <v>80</v>
      </c>
      <c r="B57" s="5"/>
      <c r="C57" s="48"/>
      <c r="D57" s="5"/>
      <c r="E57" s="3"/>
      <c r="F57" s="46"/>
      <c r="G57" s="58"/>
      <c r="H57" s="53"/>
      <c r="I57" s="1"/>
    </row>
    <row r="58" spans="1:9" ht="16.5" hidden="1">
      <c r="A58" s="50">
        <v>81</v>
      </c>
      <c r="B58" s="5"/>
      <c r="C58" s="48"/>
      <c r="D58" s="5"/>
      <c r="E58" s="3"/>
      <c r="F58" s="46"/>
      <c r="G58" s="58"/>
      <c r="H58" s="53"/>
      <c r="I58" s="1"/>
    </row>
    <row r="59" spans="1:9" ht="16.5" hidden="1">
      <c r="A59" s="50">
        <v>82</v>
      </c>
      <c r="B59" s="5"/>
      <c r="C59" s="48"/>
      <c r="D59" s="5"/>
      <c r="E59" s="3"/>
      <c r="F59" s="46"/>
      <c r="G59" s="58"/>
      <c r="H59" s="53"/>
      <c r="I59" s="1"/>
    </row>
    <row r="60" spans="1:9" ht="16.5" hidden="1">
      <c r="A60" s="50">
        <v>83</v>
      </c>
      <c r="B60" s="5"/>
      <c r="C60" s="48"/>
      <c r="D60" s="5"/>
      <c r="E60" s="3"/>
      <c r="F60" s="46"/>
      <c r="G60" s="58"/>
      <c r="H60" s="53"/>
      <c r="I60" s="1"/>
    </row>
    <row r="61" spans="1:9" ht="16.5" hidden="1">
      <c r="A61" s="50">
        <v>84</v>
      </c>
      <c r="B61" s="5"/>
      <c r="C61" s="48"/>
      <c r="D61" s="5"/>
      <c r="E61" s="3"/>
      <c r="F61" s="46"/>
      <c r="G61" s="58"/>
      <c r="H61" s="53"/>
      <c r="I61" s="1"/>
    </row>
    <row r="62" spans="1:9" ht="16.5" hidden="1">
      <c r="A62" s="50">
        <v>85</v>
      </c>
      <c r="B62" s="5"/>
      <c r="C62" s="48"/>
      <c r="D62" s="5"/>
      <c r="E62" s="3"/>
      <c r="F62" s="46"/>
      <c r="G62" s="58"/>
      <c r="H62" s="53"/>
      <c r="I62" s="1"/>
    </row>
    <row r="63" spans="1:9" ht="16.5" hidden="1">
      <c r="A63" s="50">
        <v>86</v>
      </c>
      <c r="B63" s="5"/>
      <c r="C63" s="48"/>
      <c r="D63" s="5"/>
      <c r="E63" s="3"/>
      <c r="F63" s="46"/>
      <c r="G63" s="58"/>
      <c r="H63" s="53"/>
      <c r="I63" s="1"/>
    </row>
    <row r="64" spans="1:9" ht="16.5" hidden="1">
      <c r="A64" s="50">
        <v>87</v>
      </c>
      <c r="B64" s="5"/>
      <c r="C64" s="48"/>
      <c r="D64" s="5"/>
      <c r="E64" s="3"/>
      <c r="F64" s="46"/>
      <c r="G64" s="58"/>
      <c r="H64" s="53"/>
      <c r="I64" s="1"/>
    </row>
    <row r="65" spans="1:9" ht="16.5" hidden="1">
      <c r="A65" s="50">
        <v>88</v>
      </c>
      <c r="B65" s="5"/>
      <c r="C65" s="48"/>
      <c r="D65" s="5"/>
      <c r="E65" s="3"/>
      <c r="F65" s="46"/>
      <c r="G65" s="58"/>
      <c r="H65" s="53"/>
      <c r="I65" s="1"/>
    </row>
    <row r="66" spans="1:9" ht="16.5" hidden="1">
      <c r="A66" s="50">
        <v>89</v>
      </c>
      <c r="B66" s="5"/>
      <c r="C66" s="48"/>
      <c r="D66" s="5"/>
      <c r="E66" s="3"/>
      <c r="F66" s="46"/>
      <c r="G66" s="58"/>
      <c r="H66" s="53"/>
      <c r="I66" s="1"/>
    </row>
    <row r="67" spans="1:9" ht="16.5" hidden="1">
      <c r="A67" s="50">
        <v>90</v>
      </c>
      <c r="B67" s="5"/>
      <c r="C67" s="48"/>
      <c r="D67" s="5"/>
      <c r="E67" s="3"/>
      <c r="F67" s="46"/>
      <c r="G67" s="58"/>
      <c r="H67" s="53"/>
      <c r="I67" s="1"/>
    </row>
    <row r="68" spans="1:9" ht="16.5" hidden="1">
      <c r="A68" s="50">
        <v>91</v>
      </c>
      <c r="B68" s="5"/>
      <c r="C68" s="48"/>
      <c r="D68" s="5"/>
      <c r="E68" s="3"/>
      <c r="F68" s="46"/>
      <c r="G68" s="58"/>
      <c r="H68" s="53"/>
      <c r="I68" s="1"/>
    </row>
    <row r="69" spans="1:9" ht="16.5" hidden="1">
      <c r="A69" s="50">
        <v>92</v>
      </c>
      <c r="B69" s="5"/>
      <c r="C69" s="48"/>
      <c r="D69" s="5"/>
      <c r="E69" s="3"/>
      <c r="F69" s="46"/>
      <c r="G69" s="58"/>
      <c r="H69" s="53"/>
      <c r="I69" s="1"/>
    </row>
    <row r="70" spans="1:9" ht="16.5" hidden="1">
      <c r="A70" s="50">
        <v>93</v>
      </c>
      <c r="B70" s="5"/>
      <c r="C70" s="48"/>
      <c r="D70" s="5"/>
      <c r="E70" s="3"/>
      <c r="F70" s="46"/>
      <c r="G70" s="58"/>
      <c r="H70" s="53"/>
      <c r="I70" s="1"/>
    </row>
    <row r="71" spans="1:9" ht="16.5" hidden="1">
      <c r="A71" s="50">
        <v>94</v>
      </c>
      <c r="B71" s="5"/>
      <c r="C71" s="48"/>
      <c r="D71" s="5"/>
      <c r="E71" s="3"/>
      <c r="F71" s="46"/>
      <c r="G71" s="58"/>
      <c r="H71" s="53"/>
      <c r="I71" s="1"/>
    </row>
    <row r="72" spans="1:9" ht="16.5" hidden="1">
      <c r="A72" s="50">
        <v>95</v>
      </c>
      <c r="B72" s="5"/>
      <c r="C72" s="48"/>
      <c r="D72" s="5"/>
      <c r="E72" s="3"/>
      <c r="F72" s="46"/>
      <c r="G72" s="58"/>
      <c r="H72" s="53"/>
      <c r="I72" s="1"/>
    </row>
    <row r="73" spans="6:9" ht="16.5">
      <c r="F73" s="47"/>
      <c r="G73" s="59"/>
      <c r="I73" s="1"/>
    </row>
    <row r="74" spans="1:9" ht="16.5">
      <c r="A74" s="69" t="s">
        <v>64</v>
      </c>
      <c r="B74" s="69"/>
      <c r="C74" s="69"/>
      <c r="D74" s="69"/>
      <c r="E74" s="69"/>
      <c r="F74" s="69"/>
      <c r="G74" s="69"/>
      <c r="H74" s="52"/>
      <c r="I74" s="1"/>
    </row>
    <row r="75" spans="1:9" ht="30">
      <c r="A75" s="70" t="s">
        <v>80</v>
      </c>
      <c r="B75" s="70"/>
      <c r="C75" s="70"/>
      <c r="D75" s="70"/>
      <c r="E75" s="70"/>
      <c r="F75" s="70"/>
      <c r="G75" s="70"/>
      <c r="H75" s="70"/>
      <c r="I75" s="1"/>
    </row>
    <row r="76" spans="1:9" ht="20.25">
      <c r="A76" s="71" t="s">
        <v>77</v>
      </c>
      <c r="B76" s="71"/>
      <c r="C76" s="71"/>
      <c r="D76" s="71"/>
      <c r="E76" s="71"/>
      <c r="F76" s="71"/>
      <c r="G76" s="71"/>
      <c r="H76" s="71"/>
      <c r="I76" s="1"/>
    </row>
    <row r="77" spans="5:9" ht="16.5">
      <c r="E77" s="2"/>
      <c r="F77" s="2"/>
      <c r="G77" s="2"/>
      <c r="H77" s="52"/>
      <c r="I77" s="1"/>
    </row>
    <row r="78" spans="1:9" ht="16.5">
      <c r="A78" s="12" t="s">
        <v>27</v>
      </c>
      <c r="B78" s="12" t="s">
        <v>22</v>
      </c>
      <c r="C78" s="12" t="s">
        <v>63</v>
      </c>
      <c r="D78" s="12" t="s">
        <v>62</v>
      </c>
      <c r="E78" s="13" t="s">
        <v>23</v>
      </c>
      <c r="F78" s="13" t="s">
        <v>24</v>
      </c>
      <c r="G78" s="13" t="s">
        <v>25</v>
      </c>
      <c r="H78" s="54" t="s">
        <v>26</v>
      </c>
      <c r="I78" s="1"/>
    </row>
    <row r="79" spans="1:9" ht="16.5">
      <c r="A79" s="50">
        <v>1</v>
      </c>
      <c r="B79" s="5">
        <v>42269</v>
      </c>
      <c r="C79" s="48" t="s">
        <v>1</v>
      </c>
      <c r="D79" s="5" t="s">
        <v>2</v>
      </c>
      <c r="E79" s="3" t="s">
        <v>78</v>
      </c>
      <c r="F79" s="46"/>
      <c r="G79" s="58">
        <v>20</v>
      </c>
      <c r="H79" s="53" t="s">
        <v>74</v>
      </c>
      <c r="I79" s="1"/>
    </row>
    <row r="80" spans="1:9" ht="16.5">
      <c r="A80" s="50">
        <v>2</v>
      </c>
      <c r="B80" s="5">
        <v>42269</v>
      </c>
      <c r="C80" s="48" t="s">
        <v>3</v>
      </c>
      <c r="D80" s="5" t="s">
        <v>6</v>
      </c>
      <c r="E80" s="3" t="s">
        <v>78</v>
      </c>
      <c r="F80" s="46"/>
      <c r="G80" s="58">
        <v>1.5</v>
      </c>
      <c r="H80" s="53"/>
      <c r="I80" s="1"/>
    </row>
    <row r="81" spans="1:9" ht="16.5">
      <c r="A81" s="50">
        <v>3</v>
      </c>
      <c r="B81" s="5">
        <v>42269</v>
      </c>
      <c r="C81" s="48" t="s">
        <v>9</v>
      </c>
      <c r="D81" s="5" t="s">
        <v>2</v>
      </c>
      <c r="E81" s="3" t="s">
        <v>78</v>
      </c>
      <c r="F81" s="46"/>
      <c r="G81" s="58">
        <v>0.908</v>
      </c>
      <c r="H81" s="53"/>
      <c r="I81" s="1"/>
    </row>
    <row r="82" spans="1:9" ht="16.5">
      <c r="A82" s="50">
        <v>4</v>
      </c>
      <c r="B82" s="5">
        <v>42269</v>
      </c>
      <c r="C82" s="48" t="s">
        <v>7</v>
      </c>
      <c r="D82" s="5" t="s">
        <v>2</v>
      </c>
      <c r="E82" s="3" t="s">
        <v>78</v>
      </c>
      <c r="F82" s="46"/>
      <c r="G82" s="58">
        <v>0.5</v>
      </c>
      <c r="H82" s="53"/>
      <c r="I82" s="1"/>
    </row>
    <row r="83" spans="1:9" ht="16.5">
      <c r="A83" s="50">
        <v>5</v>
      </c>
      <c r="B83" s="5">
        <v>42269</v>
      </c>
      <c r="C83" s="48" t="s">
        <v>11</v>
      </c>
      <c r="D83" s="5" t="s">
        <v>2</v>
      </c>
      <c r="E83" s="3" t="s">
        <v>78</v>
      </c>
      <c r="F83" s="46"/>
      <c r="G83" s="58">
        <v>1</v>
      </c>
      <c r="H83" s="53"/>
      <c r="I83" s="1"/>
    </row>
    <row r="84" spans="1:9" ht="16.5">
      <c r="A84" s="50">
        <v>6</v>
      </c>
      <c r="B84" s="5">
        <v>42275</v>
      </c>
      <c r="C84" s="48" t="s">
        <v>1</v>
      </c>
      <c r="D84" s="5" t="s">
        <v>2</v>
      </c>
      <c r="E84" s="3" t="s">
        <v>81</v>
      </c>
      <c r="F84" s="46"/>
      <c r="G84" s="58">
        <v>15</v>
      </c>
      <c r="H84" s="67" t="s">
        <v>82</v>
      </c>
      <c r="I84" s="1"/>
    </row>
    <row r="85" spans="1:9" ht="16.5">
      <c r="A85" s="50">
        <v>7</v>
      </c>
      <c r="B85" s="5">
        <v>42275</v>
      </c>
      <c r="C85" s="48" t="s">
        <v>9</v>
      </c>
      <c r="D85" s="5" t="s">
        <v>2</v>
      </c>
      <c r="E85" s="3" t="s">
        <v>81</v>
      </c>
      <c r="F85" s="46"/>
      <c r="G85" s="58">
        <v>0.91</v>
      </c>
      <c r="H85" s="53"/>
      <c r="I85" s="1"/>
    </row>
    <row r="86" spans="1:9" ht="16.5">
      <c r="A86" s="50">
        <v>8</v>
      </c>
      <c r="B86" s="5">
        <v>42275</v>
      </c>
      <c r="C86" s="48" t="s">
        <v>11</v>
      </c>
      <c r="D86" s="5" t="s">
        <v>2</v>
      </c>
      <c r="E86" s="3" t="s">
        <v>81</v>
      </c>
      <c r="F86" s="46"/>
      <c r="G86" s="58">
        <v>1</v>
      </c>
      <c r="H86" s="53"/>
      <c r="I86" s="1"/>
    </row>
    <row r="87" spans="1:9" ht="16.5">
      <c r="A87" s="50">
        <v>9</v>
      </c>
      <c r="B87" s="5">
        <v>42275</v>
      </c>
      <c r="C87" s="48" t="s">
        <v>7</v>
      </c>
      <c r="D87" s="5" t="s">
        <v>2</v>
      </c>
      <c r="E87" s="3" t="s">
        <v>81</v>
      </c>
      <c r="F87" s="46"/>
      <c r="G87" s="58">
        <v>1</v>
      </c>
      <c r="H87" s="53"/>
      <c r="I87" s="1"/>
    </row>
    <row r="88" spans="1:9" ht="16.5">
      <c r="A88" s="50"/>
      <c r="B88" s="5"/>
      <c r="C88" s="48"/>
      <c r="D88" s="5"/>
      <c r="E88" s="3"/>
      <c r="F88" s="46"/>
      <c r="G88" s="58"/>
      <c r="H88" s="53"/>
      <c r="I88" s="1"/>
    </row>
    <row r="89" spans="1:9" ht="16.5">
      <c r="A89" s="50"/>
      <c r="B89" s="5"/>
      <c r="C89" s="48"/>
      <c r="D89" s="5"/>
      <c r="E89" s="3"/>
      <c r="F89" s="46"/>
      <c r="G89" s="58"/>
      <c r="H89" s="53"/>
      <c r="I89" s="1"/>
    </row>
    <row r="90" spans="1:9" ht="16.5">
      <c r="A90" s="50"/>
      <c r="B90" s="5"/>
      <c r="C90" s="48"/>
      <c r="D90" s="5"/>
      <c r="E90" s="3"/>
      <c r="F90" s="46"/>
      <c r="G90" s="58"/>
      <c r="H90" s="53"/>
      <c r="I90" s="1"/>
    </row>
    <row r="91" spans="1:9" ht="16.5">
      <c r="A91" s="50"/>
      <c r="B91" s="5"/>
      <c r="C91" s="48"/>
      <c r="D91" s="5"/>
      <c r="E91" s="3"/>
      <c r="F91" s="46"/>
      <c r="G91" s="58"/>
      <c r="H91" s="53"/>
      <c r="I91" s="1"/>
    </row>
    <row r="92" spans="1:9" ht="16.5">
      <c r="A92" s="50"/>
      <c r="B92" s="5"/>
      <c r="C92" s="48"/>
      <c r="D92" s="5"/>
      <c r="E92" s="3"/>
      <c r="F92" s="46"/>
      <c r="G92" s="58"/>
      <c r="H92" s="53"/>
      <c r="I92" s="1"/>
    </row>
    <row r="93" spans="1:9" ht="16.5">
      <c r="A93" s="50"/>
      <c r="B93" s="5"/>
      <c r="C93" s="48"/>
      <c r="D93" s="5"/>
      <c r="E93" s="3"/>
      <c r="F93" s="46"/>
      <c r="G93" s="58"/>
      <c r="H93" s="53"/>
      <c r="I93" s="1"/>
    </row>
    <row r="94" spans="1:9" ht="16.5">
      <c r="A94" s="50"/>
      <c r="B94" s="5"/>
      <c r="C94" s="48"/>
      <c r="D94" s="5"/>
      <c r="E94" s="3"/>
      <c r="F94" s="46"/>
      <c r="G94" s="58"/>
      <c r="H94" s="53"/>
      <c r="I94" s="1"/>
    </row>
    <row r="95" spans="1:9" ht="16.5">
      <c r="A95" s="50"/>
      <c r="B95" s="5"/>
      <c r="C95" s="48"/>
      <c r="D95" s="5"/>
      <c r="E95" s="3"/>
      <c r="F95" s="46"/>
      <c r="G95" s="58"/>
      <c r="H95" s="53"/>
      <c r="I95" s="1"/>
    </row>
    <row r="96" spans="1:9" ht="16.5">
      <c r="A96" s="50"/>
      <c r="B96" s="5"/>
      <c r="C96" s="48"/>
      <c r="D96" s="5"/>
      <c r="E96" s="3"/>
      <c r="F96" s="46"/>
      <c r="G96" s="58"/>
      <c r="H96" s="53"/>
      <c r="I96" s="1"/>
    </row>
    <row r="97" spans="1:9" ht="16.5">
      <c r="A97" s="50"/>
      <c r="B97" s="5"/>
      <c r="C97" s="48"/>
      <c r="D97" s="5"/>
      <c r="E97" s="3"/>
      <c r="F97" s="46"/>
      <c r="G97" s="58"/>
      <c r="H97" s="53"/>
      <c r="I97" s="1"/>
    </row>
    <row r="98" spans="1:9" ht="16.5">
      <c r="A98" s="50"/>
      <c r="B98" s="5"/>
      <c r="C98" s="48"/>
      <c r="D98" s="5"/>
      <c r="E98" s="3"/>
      <c r="F98" s="46"/>
      <c r="G98" s="58"/>
      <c r="H98" s="53"/>
      <c r="I98" s="1"/>
    </row>
    <row r="99" spans="1:9" ht="16.5">
      <c r="A99" s="50"/>
      <c r="B99" s="5"/>
      <c r="C99" s="48"/>
      <c r="D99" s="5"/>
      <c r="E99" s="3"/>
      <c r="F99" s="46"/>
      <c r="G99" s="58"/>
      <c r="H99" s="53"/>
      <c r="I99" s="1"/>
    </row>
    <row r="100" spans="1:9" ht="16.5">
      <c r="A100" s="50"/>
      <c r="B100" s="5"/>
      <c r="C100" s="48"/>
      <c r="D100" s="5"/>
      <c r="E100" s="3"/>
      <c r="F100" s="46"/>
      <c r="G100" s="58"/>
      <c r="H100" s="53"/>
      <c r="I100" s="1"/>
    </row>
    <row r="101" spans="1:9" ht="16.5">
      <c r="A101" s="50"/>
      <c r="B101" s="5"/>
      <c r="C101" s="48"/>
      <c r="D101" s="5"/>
      <c r="E101" s="3"/>
      <c r="F101" s="46"/>
      <c r="G101" s="58"/>
      <c r="H101" s="53"/>
      <c r="I101" s="1"/>
    </row>
    <row r="102" spans="7:9" ht="16.5">
      <c r="G102" s="59"/>
      <c r="I102" s="1"/>
    </row>
    <row r="103" spans="7:9" ht="16.5">
      <c r="G103" s="59"/>
      <c r="I103" s="1"/>
    </row>
    <row r="104" spans="7:9" ht="16.5">
      <c r="G104" s="59"/>
      <c r="I104" s="1"/>
    </row>
    <row r="105" spans="7:9" ht="16.5">
      <c r="G105" s="59"/>
      <c r="I105" s="1"/>
    </row>
    <row r="106" spans="7:9" ht="16.5">
      <c r="G106" s="59"/>
      <c r="I106" s="1"/>
    </row>
    <row r="107" spans="7:9" ht="16.5">
      <c r="G107" s="59"/>
      <c r="I107" s="1"/>
    </row>
    <row r="108" spans="7:9" ht="16.5">
      <c r="G108" s="59"/>
      <c r="I108" s="1"/>
    </row>
    <row r="109" spans="7:9" ht="16.5">
      <c r="G109" s="59"/>
      <c r="I109" s="1"/>
    </row>
    <row r="110" spans="7:9" ht="16.5">
      <c r="G110" s="59"/>
      <c r="I110" s="1"/>
    </row>
    <row r="111" spans="7:9" ht="16.5">
      <c r="G111" s="59"/>
      <c r="I111" s="1"/>
    </row>
    <row r="112" spans="7:9" ht="16.5">
      <c r="G112" s="59"/>
      <c r="I112" s="1"/>
    </row>
    <row r="113" spans="7:9" ht="16.5">
      <c r="G113" s="59"/>
      <c r="I113" s="1"/>
    </row>
    <row r="114" spans="7:9" ht="16.5">
      <c r="G114" s="59"/>
      <c r="I114" s="1"/>
    </row>
    <row r="115" spans="7:9" ht="16.5">
      <c r="G115" s="59"/>
      <c r="I115" s="1"/>
    </row>
    <row r="116" spans="7:9" ht="16.5">
      <c r="G116" s="59"/>
      <c r="I116" s="1"/>
    </row>
    <row r="117" spans="7:9" ht="16.5">
      <c r="G117" s="59"/>
      <c r="I117" s="1"/>
    </row>
    <row r="118" spans="7:9" ht="16.5">
      <c r="G118" s="59"/>
      <c r="I118" s="1"/>
    </row>
    <row r="119" spans="7:9" ht="16.5">
      <c r="G119" s="59"/>
      <c r="I119" s="1"/>
    </row>
    <row r="120" spans="7:9" ht="16.5">
      <c r="G120" s="59"/>
      <c r="I120" s="1"/>
    </row>
    <row r="121" spans="7:9" ht="16.5">
      <c r="G121" s="59"/>
      <c r="I121" s="1"/>
    </row>
    <row r="122" spans="7:9" ht="16.5">
      <c r="G122" s="59"/>
      <c r="I122" s="1"/>
    </row>
    <row r="123" spans="7:9" ht="16.5">
      <c r="G123" s="59"/>
      <c r="I123" s="1"/>
    </row>
    <row r="124" spans="7:9" ht="16.5">
      <c r="G124" s="59"/>
      <c r="I124" s="1"/>
    </row>
    <row r="125" spans="7:9" ht="16.5">
      <c r="G125" s="59"/>
      <c r="I125" s="1"/>
    </row>
    <row r="126" spans="7:9" ht="16.5">
      <c r="G126" s="59"/>
      <c r="I126" s="1"/>
    </row>
    <row r="127" spans="7:9" ht="16.5">
      <c r="G127" s="47"/>
      <c r="I127" s="1"/>
    </row>
    <row r="128" spans="7:9" ht="16.5">
      <c r="G128" s="47"/>
      <c r="I128" s="1"/>
    </row>
    <row r="129" spans="7:9" ht="16.5">
      <c r="G129" s="47"/>
      <c r="I129" s="1"/>
    </row>
    <row r="130" spans="7:9" ht="16.5">
      <c r="G130" s="47"/>
      <c r="I130" s="1"/>
    </row>
    <row r="131" spans="7:9" ht="16.5">
      <c r="G131" s="47"/>
      <c r="I131" s="1"/>
    </row>
    <row r="132" spans="7:9" ht="16.5">
      <c r="G132" s="47"/>
      <c r="I132" s="1"/>
    </row>
    <row r="133" spans="7:9" ht="16.5">
      <c r="G133" s="47"/>
      <c r="I133" s="1"/>
    </row>
    <row r="134" spans="7:9" ht="16.5">
      <c r="G134" s="47"/>
      <c r="I134" s="1"/>
    </row>
    <row r="135" spans="7:9" ht="16.5">
      <c r="G135" s="47"/>
      <c r="I135" s="1"/>
    </row>
    <row r="136" spans="7:9" ht="16.5">
      <c r="G136" s="47"/>
      <c r="I136" s="1"/>
    </row>
    <row r="137" spans="7:9" ht="16.5">
      <c r="G137" s="47"/>
      <c r="I137" s="1"/>
    </row>
    <row r="138" spans="7:9" ht="16.5">
      <c r="G138" s="47"/>
      <c r="I138" s="1"/>
    </row>
    <row r="139" spans="7:9" ht="16.5">
      <c r="G139" s="47"/>
      <c r="I139" s="1"/>
    </row>
    <row r="140" spans="7:9" ht="16.5">
      <c r="G140" s="47"/>
      <c r="I140" s="1"/>
    </row>
    <row r="141" spans="7:9" ht="16.5">
      <c r="G141" s="47"/>
      <c r="I141" s="1"/>
    </row>
    <row r="142" spans="7:9" ht="16.5">
      <c r="G142" s="47"/>
      <c r="I142" s="1"/>
    </row>
    <row r="143" spans="7:9" ht="16.5">
      <c r="G143" s="47"/>
      <c r="I143" s="1"/>
    </row>
    <row r="144" spans="7:9" ht="16.5">
      <c r="G144" s="47"/>
      <c r="I144" s="1"/>
    </row>
    <row r="145" spans="7:9" ht="16.5">
      <c r="G145" s="47"/>
      <c r="I145" s="1"/>
    </row>
    <row r="146" spans="7:9" ht="16.5">
      <c r="G146" s="47"/>
      <c r="I146" s="1"/>
    </row>
    <row r="147" spans="7:9" ht="16.5">
      <c r="G147" s="47"/>
      <c r="I147" s="1"/>
    </row>
    <row r="148" spans="7:9" ht="16.5">
      <c r="G148" s="47"/>
      <c r="I148" s="1"/>
    </row>
    <row r="149" spans="7:9" ht="16.5">
      <c r="G149" s="47"/>
      <c r="I149" s="1"/>
    </row>
    <row r="150" spans="7:9" ht="16.5">
      <c r="G150" s="47"/>
      <c r="I150" s="1"/>
    </row>
    <row r="151" spans="7:9" ht="16.5">
      <c r="G151" s="47"/>
      <c r="I151" s="1"/>
    </row>
    <row r="152" spans="7:9" ht="16.5">
      <c r="G152" s="47"/>
      <c r="I152" s="1"/>
    </row>
    <row r="153" spans="7:9" ht="16.5">
      <c r="G153" s="47"/>
      <c r="I153" s="1"/>
    </row>
    <row r="154" spans="7:9" ht="16.5">
      <c r="G154" s="47"/>
      <c r="I154" s="1"/>
    </row>
    <row r="155" spans="7:9" ht="16.5">
      <c r="G155" s="47"/>
      <c r="I155" s="1"/>
    </row>
    <row r="156" spans="7:9" ht="16.5">
      <c r="G156" s="47"/>
      <c r="I156" s="1"/>
    </row>
    <row r="157" spans="7:9" ht="16.5">
      <c r="G157" s="47"/>
      <c r="I157" s="1"/>
    </row>
    <row r="158" spans="7:9" ht="16.5">
      <c r="G158" s="47"/>
      <c r="I158" s="1"/>
    </row>
    <row r="159" spans="7:9" ht="16.5">
      <c r="G159" s="47"/>
      <c r="I159" s="1"/>
    </row>
    <row r="160" spans="7:9" ht="16.5">
      <c r="G160" s="47"/>
      <c r="I160" s="1"/>
    </row>
    <row r="161" spans="7:9" ht="16.5">
      <c r="G161" s="47"/>
      <c r="I161" s="1"/>
    </row>
    <row r="162" spans="7:9" ht="16.5">
      <c r="G162" s="47"/>
      <c r="I162" s="1"/>
    </row>
    <row r="163" spans="7:9" ht="16.5">
      <c r="G163" s="47"/>
      <c r="I163" s="1"/>
    </row>
    <row r="164" spans="7:9" ht="16.5">
      <c r="G164" s="47"/>
      <c r="I164" s="1"/>
    </row>
    <row r="165" spans="7:9" ht="16.5">
      <c r="G165" s="47"/>
      <c r="I165" s="1"/>
    </row>
    <row r="166" spans="7:9" ht="16.5">
      <c r="G166" s="47"/>
      <c r="I166" s="1"/>
    </row>
    <row r="167" spans="7:9" ht="16.5">
      <c r="G167" s="47"/>
      <c r="I167" s="1"/>
    </row>
    <row r="168" spans="7:9" ht="16.5">
      <c r="G168" s="47"/>
      <c r="I168" s="1"/>
    </row>
    <row r="169" spans="7:9" ht="16.5">
      <c r="G169" s="47"/>
      <c r="I169" s="1"/>
    </row>
    <row r="170" spans="7:9" ht="16.5">
      <c r="G170" s="47"/>
      <c r="I170" s="1"/>
    </row>
    <row r="171" spans="7:9" ht="16.5">
      <c r="G171" s="47"/>
      <c r="I171" s="1"/>
    </row>
    <row r="172" spans="7:9" ht="16.5">
      <c r="G172" s="47"/>
      <c r="I172" s="1"/>
    </row>
    <row r="173" spans="7:9" ht="16.5">
      <c r="G173" s="47"/>
      <c r="I173" s="1"/>
    </row>
    <row r="174" spans="7:9" ht="16.5">
      <c r="G174" s="47"/>
      <c r="I174" s="1"/>
    </row>
    <row r="175" spans="7:9" ht="16.5">
      <c r="G175" s="47"/>
      <c r="I175" s="1"/>
    </row>
    <row r="176" spans="7:9" ht="16.5">
      <c r="G176" s="47"/>
      <c r="I176" s="1"/>
    </row>
    <row r="177" ht="16.5">
      <c r="I177" s="1"/>
    </row>
    <row r="178" ht="16.5">
      <c r="I178" s="1"/>
    </row>
    <row r="179" ht="16.5">
      <c r="I179" s="1"/>
    </row>
    <row r="180" ht="16.5">
      <c r="I180" s="1"/>
    </row>
    <row r="181" ht="16.5">
      <c r="I181" s="1"/>
    </row>
    <row r="182" ht="16.5">
      <c r="I182" s="1"/>
    </row>
    <row r="183" ht="16.5">
      <c r="I183" s="1"/>
    </row>
    <row r="184" ht="16.5">
      <c r="I184" s="1"/>
    </row>
    <row r="185" ht="16.5">
      <c r="I185" s="1"/>
    </row>
    <row r="186" ht="16.5">
      <c r="I186" s="1"/>
    </row>
    <row r="187" ht="16.5">
      <c r="I187" s="1"/>
    </row>
    <row r="188" ht="16.5">
      <c r="I188" s="1"/>
    </row>
    <row r="189" ht="16.5">
      <c r="I189" s="1"/>
    </row>
    <row r="190" ht="16.5">
      <c r="I190" s="1"/>
    </row>
    <row r="191" ht="16.5">
      <c r="I191" s="1"/>
    </row>
    <row r="192" ht="16.5">
      <c r="I192" s="1"/>
    </row>
    <row r="193" ht="16.5">
      <c r="I193" s="1"/>
    </row>
    <row r="194" ht="16.5">
      <c r="I194" s="1"/>
    </row>
    <row r="195" ht="16.5">
      <c r="I195" s="1"/>
    </row>
    <row r="196" ht="16.5">
      <c r="I196" s="1"/>
    </row>
    <row r="197" ht="16.5">
      <c r="I197" s="1"/>
    </row>
    <row r="198" ht="16.5">
      <c r="I198" s="1"/>
    </row>
    <row r="199" ht="16.5">
      <c r="I199" s="1"/>
    </row>
    <row r="200" ht="16.5">
      <c r="I200" s="1"/>
    </row>
    <row r="201" ht="16.5">
      <c r="I201" s="1"/>
    </row>
    <row r="202" ht="16.5">
      <c r="I202" s="1"/>
    </row>
    <row r="203" ht="16.5">
      <c r="I203" s="1"/>
    </row>
    <row r="204" ht="16.5">
      <c r="I204" s="1"/>
    </row>
    <row r="205" ht="16.5">
      <c r="I205" s="1"/>
    </row>
    <row r="206" ht="16.5">
      <c r="I206" s="1"/>
    </row>
    <row r="207" ht="16.5">
      <c r="I207" s="1"/>
    </row>
    <row r="208" ht="16.5">
      <c r="I208" s="1"/>
    </row>
    <row r="209" ht="16.5">
      <c r="I209" s="1"/>
    </row>
    <row r="210" ht="16.5">
      <c r="I210" s="1"/>
    </row>
    <row r="211" ht="16.5">
      <c r="I211" s="1"/>
    </row>
    <row r="212" ht="16.5">
      <c r="I212" s="1"/>
    </row>
    <row r="213" ht="16.5">
      <c r="I213" s="1"/>
    </row>
    <row r="214" ht="16.5">
      <c r="I214" s="1"/>
    </row>
  </sheetData>
  <sheetProtection/>
  <autoFilter ref="A5:I15"/>
  <mergeCells count="7">
    <mergeCell ref="I14:I15"/>
    <mergeCell ref="A74:G74"/>
    <mergeCell ref="A75:H75"/>
    <mergeCell ref="A76:H76"/>
    <mergeCell ref="A1:G1"/>
    <mergeCell ref="A2:H2"/>
    <mergeCell ref="A3:H3"/>
  </mergeCells>
  <hyperlinks>
    <hyperlink ref="H10" r:id="rId1" display="Nồi cháo Huế"/>
    <hyperlink ref="H11:H12" r:id="rId2" display="Nồi cháo Huế"/>
    <hyperlink ref="H17" r:id="rId3" display="http://nguoitoicuumang.com/index.php/forum?view=topic&amp;catid=17&amp;id=86219&amp;start=12"/>
    <hyperlink ref="H84" r:id="rId4" display="http://nguoitoicuumang.com/index.php/forum?view=topic&amp;catid=14&amp;id=86627&amp;start=30"/>
  </hyperlinks>
  <printOptions/>
  <pageMargins left="0.25" right="0.21" top="0.35" bottom="0.7480314960629921" header="0.31496062992125984" footer="0.31496062992125984"/>
  <pageSetup horizontalDpi="600" verticalDpi="60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31">
      <selection activeCell="C44" sqref="C44"/>
    </sheetView>
  </sheetViews>
  <sheetFormatPr defaultColWidth="4.421875" defaultRowHeight="15"/>
  <cols>
    <col min="1" max="1" width="4.421875" style="20" customWidth="1"/>
    <col min="2" max="2" width="8.8515625" style="15" customWidth="1"/>
    <col min="3" max="3" width="22.57421875" style="16" customWidth="1"/>
    <col min="4" max="4" width="8.140625" style="15" hidden="1" customWidth="1"/>
    <col min="5" max="5" width="5.140625" style="16" bestFit="1" customWidth="1"/>
    <col min="6" max="6" width="15.8515625" style="17" customWidth="1"/>
    <col min="7" max="7" width="17.421875" style="18" customWidth="1"/>
    <col min="8" max="8" width="17.28125" style="17" customWidth="1"/>
    <col min="9" max="9" width="14.8515625" style="18" customWidth="1"/>
    <col min="10" max="10" width="16.28125" style="16" customWidth="1"/>
    <col min="11" max="255" width="9.140625" style="16" customWidth="1"/>
    <col min="256" max="16384" width="4.421875" style="16" customWidth="1"/>
  </cols>
  <sheetData>
    <row r="1" spans="1:3" ht="19.5" customHeight="1">
      <c r="A1" s="73" t="s">
        <v>68</v>
      </c>
      <c r="B1" s="73"/>
      <c r="C1" s="73"/>
    </row>
    <row r="2" spans="1:3" ht="19.5" customHeight="1">
      <c r="A2" s="19"/>
      <c r="B2" s="19"/>
      <c r="C2" s="19"/>
    </row>
    <row r="3" ht="12.75" customHeight="1"/>
    <row r="4" spans="1:10" ht="29.25" customHeight="1">
      <c r="A4" s="74" t="s">
        <v>28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9.5" customHeight="1">
      <c r="A5" s="80" t="s">
        <v>67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9.5" customHeight="1">
      <c r="A6" s="21"/>
      <c r="B6" s="21"/>
      <c r="C6" s="21"/>
      <c r="D6" s="21"/>
      <c r="E6" s="21"/>
      <c r="F6" s="21"/>
      <c r="G6" s="22"/>
      <c r="H6" s="21"/>
      <c r="I6" s="23"/>
      <c r="J6" s="21"/>
    </row>
    <row r="7" spans="1:9" ht="19.5" customHeight="1">
      <c r="A7" s="6" t="s">
        <v>29</v>
      </c>
      <c r="B7" s="6"/>
      <c r="C7" s="6"/>
      <c r="D7" s="7" t="s">
        <v>30</v>
      </c>
      <c r="E7" s="6"/>
      <c r="F7" s="6"/>
      <c r="G7" s="8"/>
      <c r="H7" s="6"/>
      <c r="I7" s="8"/>
    </row>
    <row r="8" spans="1:10" s="24" customFormat="1" ht="19.5" customHeight="1">
      <c r="A8" s="75" t="s">
        <v>31</v>
      </c>
      <c r="B8" s="75" t="s">
        <v>32</v>
      </c>
      <c r="C8" s="77" t="s">
        <v>33</v>
      </c>
      <c r="D8" s="75" t="s">
        <v>34</v>
      </c>
      <c r="E8" s="75" t="s">
        <v>35</v>
      </c>
      <c r="F8" s="75" t="s">
        <v>36</v>
      </c>
      <c r="G8" s="78" t="s">
        <v>37</v>
      </c>
      <c r="H8" s="75" t="s">
        <v>38</v>
      </c>
      <c r="I8" s="78" t="s">
        <v>39</v>
      </c>
      <c r="J8" s="81" t="s">
        <v>40</v>
      </c>
    </row>
    <row r="9" spans="1:10" s="24" customFormat="1" ht="19.5" customHeight="1">
      <c r="A9" s="76"/>
      <c r="B9" s="76"/>
      <c r="C9" s="76"/>
      <c r="D9" s="76"/>
      <c r="E9" s="76"/>
      <c r="F9" s="76"/>
      <c r="G9" s="79"/>
      <c r="H9" s="76"/>
      <c r="I9" s="79"/>
      <c r="J9" s="81"/>
    </row>
    <row r="10" spans="1:12" s="31" customFormat="1" ht="19.5" customHeight="1">
      <c r="A10" s="25">
        <v>1</v>
      </c>
      <c r="B10" s="26" t="s">
        <v>44</v>
      </c>
      <c r="C10" s="26" t="s">
        <v>1</v>
      </c>
      <c r="D10" s="9" t="e">
        <f>VLOOKUP('[1]Tổng hợp'!B10,'[1]Nguyên vật liệu'!$A$5:$F$21,2,0)</f>
        <v>#N/A</v>
      </c>
      <c r="E10" s="26" t="s">
        <v>2</v>
      </c>
      <c r="F10" s="27">
        <v>0</v>
      </c>
      <c r="G10" s="28">
        <f>SUMIF('Nhật kí Xuất - Nhập kho'!$C$6:$C$72,"Gạo",'Nhật kí Xuất - Nhập kho'!$F$6:$F$72)</f>
        <v>200</v>
      </c>
      <c r="H10" s="28">
        <f>SUMIF('Nhật kí Xuất - Nhập kho'!$C$6:$C$72,"Gạo",'Nhật kí Xuất - Nhập kho'!$G$6:$G$72)</f>
        <v>35</v>
      </c>
      <c r="I10" s="29">
        <f>F10+G10-H10</f>
        <v>165</v>
      </c>
      <c r="J10" s="30"/>
      <c r="L10" s="55"/>
    </row>
    <row r="11" spans="1:12" s="31" customFormat="1" ht="19.5" customHeight="1">
      <c r="A11" s="25">
        <v>2</v>
      </c>
      <c r="B11" s="26" t="s">
        <v>45</v>
      </c>
      <c r="C11" s="26" t="s">
        <v>3</v>
      </c>
      <c r="D11" s="10"/>
      <c r="E11" s="26" t="s">
        <v>4</v>
      </c>
      <c r="F11" s="27">
        <v>0</v>
      </c>
      <c r="G11" s="28">
        <f>SUMIF('Nhật kí Xuất - Nhập kho'!$C$6:$C$72,"Dầu ăn",'Nhật kí Xuất - Nhập kho'!$F$6:$F$72)</f>
        <v>10</v>
      </c>
      <c r="H11" s="28">
        <f>SUMIF('Nhật kí Xuất - Nhập kho'!$C$6:$C$72,"Dầu ăn",'Nhật kí Xuất - Nhập kho'!$G$6:$G$72)</f>
        <v>2.5</v>
      </c>
      <c r="I11" s="29">
        <f aca="true" t="shared" si="0" ref="I11:I27">F11+G11-H11</f>
        <v>7.5</v>
      </c>
      <c r="J11" s="32"/>
      <c r="L11" s="55"/>
    </row>
    <row r="12" spans="1:12" s="31" customFormat="1" ht="19.5" customHeight="1">
      <c r="A12" s="25">
        <v>3</v>
      </c>
      <c r="B12" s="26" t="s">
        <v>46</v>
      </c>
      <c r="C12" s="26" t="s">
        <v>0</v>
      </c>
      <c r="D12" s="11"/>
      <c r="E12" s="26" t="s">
        <v>4</v>
      </c>
      <c r="F12" s="27">
        <v>0</v>
      </c>
      <c r="G12" s="28">
        <f>SUMIF('Nhật kí Xuất - Nhập kho'!$C$6:$C$72,"Nước mắm",'Nhật kí Xuất - Nhập kho'!$F$6:$F$72)</f>
        <v>0</v>
      </c>
      <c r="H12" s="28">
        <f>SUMIF('Nhật kí Xuất - Nhập kho'!$C$6:$C$72,"Nước mắm",'Nhật kí Xuất - Nhập kho'!$G$6:$G$72)</f>
        <v>0</v>
      </c>
      <c r="I12" s="29">
        <f t="shared" si="0"/>
        <v>0</v>
      </c>
      <c r="J12" s="32"/>
      <c r="L12" s="55"/>
    </row>
    <row r="13" spans="1:12" s="31" customFormat="1" ht="19.5" customHeight="1">
      <c r="A13" s="25">
        <v>4</v>
      </c>
      <c r="B13" s="26" t="s">
        <v>47</v>
      </c>
      <c r="C13" s="26" t="s">
        <v>5</v>
      </c>
      <c r="D13" s="10"/>
      <c r="E13" s="26" t="s">
        <v>6</v>
      </c>
      <c r="F13" s="27">
        <v>0</v>
      </c>
      <c r="G13" s="28">
        <f>SUMIF('Nhật kí Xuất - Nhập kho'!$C$6:$C$72,"Nước tương",'Nhật kí Xuất - Nhập kho'!$F$6:$F$72)</f>
        <v>0</v>
      </c>
      <c r="H13" s="28">
        <f>SUMIF('Nhật kí Xuất - Nhập kho'!$C$6:$C$72,"Nước tương",'Nhật kí Xuất - Nhập kho'!$G$6:$G$72)</f>
        <v>0</v>
      </c>
      <c r="I13" s="29">
        <f t="shared" si="0"/>
        <v>0</v>
      </c>
      <c r="J13" s="32"/>
      <c r="L13" s="55"/>
    </row>
    <row r="14" spans="1:10" s="31" customFormat="1" ht="19.5" customHeight="1">
      <c r="A14" s="25">
        <v>5</v>
      </c>
      <c r="B14" s="26" t="s">
        <v>48</v>
      </c>
      <c r="C14" s="26" t="s">
        <v>7</v>
      </c>
      <c r="D14" s="10"/>
      <c r="E14" s="26" t="s">
        <v>2</v>
      </c>
      <c r="F14" s="27">
        <v>0</v>
      </c>
      <c r="G14" s="28">
        <f>SUMIF('Nhật kí Xuất - Nhập kho'!$C$6:$C$72,"Bột canh",'Nhật kí Xuất - Nhập kho'!$F$6:$F$72)</f>
        <v>40</v>
      </c>
      <c r="H14" s="28">
        <f>SUMIF('Nhật kí Xuất - Nhập kho'!$C$6:$C$72,"Bột canh",'Nhật kí Xuất - Nhập kho'!$G$6:$G$72)</f>
        <v>0.5</v>
      </c>
      <c r="I14" s="29">
        <f t="shared" si="0"/>
        <v>39.5</v>
      </c>
      <c r="J14" s="32"/>
    </row>
    <row r="15" spans="1:12" s="31" customFormat="1" ht="19.5" customHeight="1">
      <c r="A15" s="25">
        <v>6</v>
      </c>
      <c r="B15" s="26" t="s">
        <v>49</v>
      </c>
      <c r="C15" s="26" t="s">
        <v>8</v>
      </c>
      <c r="D15" s="33"/>
      <c r="E15" s="26" t="s">
        <v>2</v>
      </c>
      <c r="F15" s="27">
        <v>0</v>
      </c>
      <c r="G15" s="28">
        <f>SUMIF('Nhật kí Xuất - Nhập kho'!$C$6:$C$72,"Hạt nêm",'Nhật kí Xuất - Nhập kho'!$F$6:$F$72)</f>
        <v>0</v>
      </c>
      <c r="H15" s="28">
        <f>SUMIF('Nhật kí Xuất - Nhập kho'!$C$6:$C$72,"Hạt nêm",'Nhật kí Xuất - Nhập kho'!$G$6:$G$72)</f>
        <v>0</v>
      </c>
      <c r="I15" s="29">
        <f t="shared" si="0"/>
        <v>0</v>
      </c>
      <c r="J15" s="56"/>
      <c r="L15" s="55"/>
    </row>
    <row r="16" spans="1:12" s="31" customFormat="1" ht="19.5" customHeight="1">
      <c r="A16" s="25">
        <v>7</v>
      </c>
      <c r="B16" s="26" t="s">
        <v>50</v>
      </c>
      <c r="C16" s="26" t="s">
        <v>9</v>
      </c>
      <c r="D16" s="33"/>
      <c r="E16" s="26" t="s">
        <v>2</v>
      </c>
      <c r="F16" s="27">
        <v>0</v>
      </c>
      <c r="G16" s="28">
        <f>SUMIF('Nhật kí Xuất - Nhập kho'!$C$6:$C$72,"Bột ngọt",'Nhật kí Xuất - Nhập kho'!$F$6:$F$72)</f>
        <v>27.240000000000002</v>
      </c>
      <c r="H16" s="28">
        <f>SUMIF('Nhật kí Xuất - Nhập kho'!$C$6:$C$72,"Bột ngọt",'Nhật kí Xuất - Nhập kho'!$G$6:$G$72)</f>
        <v>1.816</v>
      </c>
      <c r="I16" s="29">
        <f t="shared" si="0"/>
        <v>25.424000000000003</v>
      </c>
      <c r="J16" s="32"/>
      <c r="L16" s="55"/>
    </row>
    <row r="17" spans="1:14" s="31" customFormat="1" ht="19.5" customHeight="1">
      <c r="A17" s="25">
        <v>8</v>
      </c>
      <c r="B17" s="26" t="s">
        <v>51</v>
      </c>
      <c r="C17" s="26" t="s">
        <v>10</v>
      </c>
      <c r="D17" s="33"/>
      <c r="E17" s="26" t="s">
        <v>2</v>
      </c>
      <c r="F17" s="27">
        <v>0</v>
      </c>
      <c r="G17" s="28">
        <f>SUMIF('Nhật kí Xuất - Nhập kho'!$C$6:$C$72,"Muối",'Nhật kí Xuất - Nhập kho'!$F$6:$F$72)</f>
        <v>0</v>
      </c>
      <c r="H17" s="28">
        <f>SUMIF('Nhật kí Xuất - Nhập kho'!$C$6:$C$72,"Muối",'Nhật kí Xuất - Nhập kho'!$G$6:$G$72)</f>
        <v>0</v>
      </c>
      <c r="I17" s="29">
        <f t="shared" si="0"/>
        <v>0</v>
      </c>
      <c r="J17" s="56"/>
      <c r="L17" s="55"/>
      <c r="N17" s="55"/>
    </row>
    <row r="18" spans="1:12" s="31" customFormat="1" ht="19.5" customHeight="1">
      <c r="A18" s="25">
        <v>9</v>
      </c>
      <c r="B18" s="26" t="s">
        <v>52</v>
      </c>
      <c r="C18" s="26" t="s">
        <v>11</v>
      </c>
      <c r="D18" s="10"/>
      <c r="E18" s="26" t="s">
        <v>2</v>
      </c>
      <c r="F18" s="27">
        <v>0</v>
      </c>
      <c r="G18" s="28">
        <f>SUMIF('Nhật kí Xuất - Nhập kho'!$C$6:$C$72,"Đường",'Nhật kí Xuất - Nhập kho'!$F$6:$F$72)</f>
        <v>24</v>
      </c>
      <c r="H18" s="28">
        <f>SUMIF('Nhật kí Xuất - Nhập kho'!$C$6:$C$72,"Đường",'Nhật kí Xuất - Nhập kho'!$G$6:$G$72)</f>
        <v>1</v>
      </c>
      <c r="I18" s="29">
        <f t="shared" si="0"/>
        <v>23</v>
      </c>
      <c r="J18" s="56"/>
      <c r="L18" s="55"/>
    </row>
    <row r="19" spans="1:12" s="31" customFormat="1" ht="19.5" customHeight="1">
      <c r="A19" s="25">
        <v>10</v>
      </c>
      <c r="B19" s="26" t="s">
        <v>53</v>
      </c>
      <c r="C19" s="26" t="s">
        <v>12</v>
      </c>
      <c r="D19" s="33"/>
      <c r="E19" s="26" t="s">
        <v>13</v>
      </c>
      <c r="F19" s="27">
        <v>0</v>
      </c>
      <c r="G19" s="28">
        <f>SUMIF('Nhật kí Xuất - Nhập kho'!$C$6:$C$72,"Mì",'Nhật kí Xuất - Nhập kho'!$F$6:$F$72)</f>
        <v>0</v>
      </c>
      <c r="H19" s="28">
        <f>SUMIF('Nhật kí Xuất - Nhập kho'!$C$6:$C$72,"Mì",'Nhật kí Xuất - Nhập kho'!$G$6:$G$72)</f>
        <v>0</v>
      </c>
      <c r="I19" s="29">
        <f t="shared" si="0"/>
        <v>0</v>
      </c>
      <c r="J19" s="32"/>
      <c r="L19" s="55"/>
    </row>
    <row r="20" spans="1:12" s="31" customFormat="1" ht="19.5" customHeight="1">
      <c r="A20" s="25">
        <v>11</v>
      </c>
      <c r="B20" s="26" t="s">
        <v>54</v>
      </c>
      <c r="C20" s="26" t="s">
        <v>14</v>
      </c>
      <c r="D20" s="10"/>
      <c r="E20" s="26" t="s">
        <v>2</v>
      </c>
      <c r="F20" s="27">
        <v>0</v>
      </c>
      <c r="G20" s="28">
        <f>SUMIF('Nhật kí Xuất - Nhập kho'!$C$6:$C$72,"Bún khô",'Nhật kí Xuất - Nhập kho'!$F$6:$F$72)</f>
        <v>0</v>
      </c>
      <c r="H20" s="28">
        <f>SUMIF('Nhật kí Xuất - Nhập kho'!$C$6:$C$72,"Bún khô",'Nhật kí Xuất - Nhập kho'!$G$6:$G$72)</f>
        <v>0</v>
      </c>
      <c r="I20" s="29">
        <f t="shared" si="0"/>
        <v>0</v>
      </c>
      <c r="J20" s="32"/>
      <c r="L20" s="55"/>
    </row>
    <row r="21" spans="1:12" s="31" customFormat="1" ht="19.5" customHeight="1">
      <c r="A21" s="25">
        <v>12</v>
      </c>
      <c r="B21" s="26" t="s">
        <v>55</v>
      </c>
      <c r="C21" s="26" t="s">
        <v>15</v>
      </c>
      <c r="D21" s="10"/>
      <c r="E21" s="26" t="s">
        <v>2</v>
      </c>
      <c r="F21" s="27">
        <v>0</v>
      </c>
      <c r="G21" s="28">
        <f>SUMIF('Nhật kí Xuất - Nhập kho'!$C$6:$C$72,"Tiêu",'Nhật kí Xuất - Nhập kho'!$F$6:$F$72)</f>
        <v>0</v>
      </c>
      <c r="H21" s="28">
        <f>SUMIF('Nhật kí Xuất - Nhập kho'!$C$6:$C$72,"Tiêu",'Nhật kí Xuất - Nhập kho'!$G$6:$G$72)</f>
        <v>0</v>
      </c>
      <c r="I21" s="29">
        <f t="shared" si="0"/>
        <v>0</v>
      </c>
      <c r="J21" s="32"/>
      <c r="L21" s="55"/>
    </row>
    <row r="22" spans="1:12" s="31" customFormat="1" ht="19.5" customHeight="1">
      <c r="A22" s="25">
        <v>13</v>
      </c>
      <c r="B22" s="26" t="s">
        <v>56</v>
      </c>
      <c r="C22" s="26" t="s">
        <v>17</v>
      </c>
      <c r="D22" s="33"/>
      <c r="E22" s="26" t="s">
        <v>2</v>
      </c>
      <c r="F22" s="27">
        <v>0</v>
      </c>
      <c r="G22" s="28">
        <f>SUMIF('Nhật kí Xuất - Nhập kho'!$C$6:$C$72,"Bột nghệ",'Nhật kí Xuất - Nhập kho'!$F$6:$F$72)</f>
        <v>0</v>
      </c>
      <c r="H22" s="28">
        <f>SUMIF('Nhật kí Xuất - Nhập kho'!$C$6:$C$72,"Bột nghệ",'Nhật kí Xuất - Nhập kho'!$G$6:$G$72)</f>
        <v>0</v>
      </c>
      <c r="I22" s="29">
        <f t="shared" si="0"/>
        <v>0</v>
      </c>
      <c r="J22" s="32"/>
      <c r="L22" s="55"/>
    </row>
    <row r="23" spans="1:12" s="31" customFormat="1" ht="19.5" customHeight="1">
      <c r="A23" s="25">
        <v>14</v>
      </c>
      <c r="B23" s="26" t="s">
        <v>57</v>
      </c>
      <c r="C23" s="26" t="s">
        <v>18</v>
      </c>
      <c r="D23" s="33"/>
      <c r="E23" s="26" t="s">
        <v>2</v>
      </c>
      <c r="F23" s="27">
        <v>0</v>
      </c>
      <c r="G23" s="28">
        <f>SUMIF('Nhật kí Xuất - Nhập kho'!$C$6:$C$72,"Chao",'Nhật kí Xuất - Nhập kho'!$F$6:$F$72)</f>
        <v>0</v>
      </c>
      <c r="H23" s="28">
        <f>SUMIF('Nhật kí Xuất - Nhập kho'!$C$6:$C$72,"Chao",'Nhật kí Xuất - Nhập kho'!$G$6:$G$72)</f>
        <v>0</v>
      </c>
      <c r="I23" s="29">
        <f t="shared" si="0"/>
        <v>0</v>
      </c>
      <c r="J23" s="32"/>
      <c r="L23" s="55"/>
    </row>
    <row r="24" spans="1:12" s="31" customFormat="1" ht="19.5" customHeight="1">
      <c r="A24" s="25">
        <v>15</v>
      </c>
      <c r="B24" s="26" t="s">
        <v>58</v>
      </c>
      <c r="C24" s="26" t="s">
        <v>19</v>
      </c>
      <c r="D24" s="34"/>
      <c r="E24" s="26" t="s">
        <v>2</v>
      </c>
      <c r="F24" s="27">
        <v>0</v>
      </c>
      <c r="G24" s="28">
        <f>SUMIF('Nhật kí Xuất - Nhập kho'!$C$6:$C$72,"Bột tỏi",'Nhật kí Xuất - Nhập kho'!$F$6:$F$72)</f>
        <v>0</v>
      </c>
      <c r="H24" s="28">
        <f>SUMIF('Nhật kí Xuất - Nhập kho'!$C$6:$C$72,"Bột tỏi",'Nhật kí Xuất - Nhập kho'!$G$6:$G$72)</f>
        <v>0</v>
      </c>
      <c r="I24" s="29">
        <f t="shared" si="0"/>
        <v>0</v>
      </c>
      <c r="J24" s="35"/>
      <c r="L24" s="55"/>
    </row>
    <row r="25" spans="1:12" s="31" customFormat="1" ht="19.5" customHeight="1">
      <c r="A25" s="25">
        <v>16</v>
      </c>
      <c r="B25" s="26" t="s">
        <v>59</v>
      </c>
      <c r="C25" s="26" t="s">
        <v>16</v>
      </c>
      <c r="D25" s="36"/>
      <c r="E25" s="26" t="s">
        <v>2</v>
      </c>
      <c r="F25" s="27">
        <v>0</v>
      </c>
      <c r="G25" s="28">
        <f>SUMIF('Nhật kí Xuất - Nhập kho'!$C$6:$C$72,"Bột điều",'Nhật kí Xuất - Nhập kho'!$F$6:$F$72)</f>
        <v>0</v>
      </c>
      <c r="H25" s="28">
        <f>SUMIF('Nhật kí Xuất - Nhập kho'!$C$6:$C$72,"Bột điều",'Nhật kí Xuất - Nhập kho'!$G$6:$G$72)</f>
        <v>0</v>
      </c>
      <c r="I25" s="29">
        <f t="shared" si="0"/>
        <v>0</v>
      </c>
      <c r="J25" s="35"/>
      <c r="L25" s="55"/>
    </row>
    <row r="26" spans="1:12" s="31" customFormat="1" ht="19.5" customHeight="1">
      <c r="A26" s="25">
        <v>17</v>
      </c>
      <c r="B26" s="26" t="s">
        <v>60</v>
      </c>
      <c r="C26" s="26" t="s">
        <v>20</v>
      </c>
      <c r="D26" s="15"/>
      <c r="E26" s="26" t="s">
        <v>2</v>
      </c>
      <c r="F26" s="27">
        <v>0</v>
      </c>
      <c r="G26" s="28">
        <f>SUMIF('Nhật kí Xuất - Nhập kho'!$C$6:$C$72,"Ngũ vị hương",'Nhật kí Xuất - Nhập kho'!$F$6:$F$72)</f>
        <v>0</v>
      </c>
      <c r="H26" s="28">
        <f>SUMIF('Nhật kí Xuất - Nhập kho'!$C$6:$C$72,"Ngũ vị hương",'Nhật kí Xuất - Nhập kho'!$G$6:$G$72)</f>
        <v>0</v>
      </c>
      <c r="I26" s="29">
        <f t="shared" si="0"/>
        <v>0</v>
      </c>
      <c r="J26" s="35"/>
      <c r="L26" s="55"/>
    </row>
    <row r="27" spans="1:12" s="31" customFormat="1" ht="19.5" customHeight="1" thickBot="1">
      <c r="A27" s="37">
        <v>18</v>
      </c>
      <c r="B27" s="38" t="s">
        <v>61</v>
      </c>
      <c r="C27" s="38" t="s">
        <v>21</v>
      </c>
      <c r="D27" s="39"/>
      <c r="E27" s="38" t="s">
        <v>2</v>
      </c>
      <c r="F27" s="40"/>
      <c r="G27" s="57">
        <f>SUMIF('Nhật kí Xuất - Nhập kho'!$C$6:$C$72,"Bột ớt",'Nhật kí Xuất - Nhập kho'!$F$6:$F$72)</f>
        <v>0</v>
      </c>
      <c r="H27" s="57">
        <f>SUMIF('Nhật kí Xuất - Nhập kho'!$C$6:$C$72,"Bột ớt",'Nhật kí Xuất - Nhập kho'!$G$6:$G$72)</f>
        <v>0</v>
      </c>
      <c r="I27" s="41">
        <f t="shared" si="0"/>
        <v>0</v>
      </c>
      <c r="J27" s="41"/>
      <c r="L27" s="55"/>
    </row>
    <row r="28" spans="1:12" s="31" customFormat="1" ht="19.5" customHeight="1">
      <c r="A28" s="80" t="s">
        <v>41</v>
      </c>
      <c r="B28" s="80"/>
      <c r="C28" s="80"/>
      <c r="D28" s="42" t="s">
        <v>42</v>
      </c>
      <c r="E28" s="42"/>
      <c r="F28" s="42"/>
      <c r="G28" s="22"/>
      <c r="H28" s="42"/>
      <c r="I28" s="22"/>
      <c r="J28" s="43"/>
      <c r="L28" s="55"/>
    </row>
    <row r="29" spans="1:12" ht="19.5" customHeight="1">
      <c r="A29" s="72" t="s">
        <v>43</v>
      </c>
      <c r="B29" s="72"/>
      <c r="C29" s="72"/>
      <c r="D29" s="44" t="s">
        <v>43</v>
      </c>
      <c r="E29" s="44"/>
      <c r="F29" s="44"/>
      <c r="G29" s="45"/>
      <c r="H29" s="44"/>
      <c r="I29" s="45"/>
      <c r="L29" s="55"/>
    </row>
    <row r="30" ht="19.5" customHeight="1"/>
    <row r="31" ht="19.5" customHeight="1"/>
    <row r="32" spans="1:10" s="43" customFormat="1" ht="19.5" customHeight="1">
      <c r="A32" s="20"/>
      <c r="B32" s="15"/>
      <c r="C32" s="16"/>
      <c r="D32" s="15"/>
      <c r="E32" s="16"/>
      <c r="F32" s="17"/>
      <c r="G32" s="18"/>
      <c r="H32" s="17"/>
      <c r="I32" s="18"/>
      <c r="J32" s="16"/>
    </row>
    <row r="33" spans="1:10" ht="12.75">
      <c r="A33" s="80" t="s">
        <v>79</v>
      </c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12.75">
      <c r="A34" s="21"/>
      <c r="B34" s="21"/>
      <c r="C34" s="21"/>
      <c r="D34" s="21"/>
      <c r="E34" s="21"/>
      <c r="F34" s="21"/>
      <c r="G34" s="22"/>
      <c r="H34" s="21"/>
      <c r="I34" s="23"/>
      <c r="J34" s="21"/>
    </row>
    <row r="35" spans="1:9" ht="12.75">
      <c r="A35" s="6" t="s">
        <v>29</v>
      </c>
      <c r="B35" s="6"/>
      <c r="C35" s="6"/>
      <c r="D35" s="7" t="s">
        <v>30</v>
      </c>
      <c r="E35" s="6"/>
      <c r="F35" s="6"/>
      <c r="G35" s="8"/>
      <c r="H35" s="6"/>
      <c r="I35" s="8"/>
    </row>
    <row r="36" spans="1:10" ht="12.75">
      <c r="A36" s="75" t="s">
        <v>31</v>
      </c>
      <c r="B36" s="75" t="s">
        <v>32</v>
      </c>
      <c r="C36" s="77" t="s">
        <v>33</v>
      </c>
      <c r="D36" s="75" t="s">
        <v>34</v>
      </c>
      <c r="E36" s="75" t="s">
        <v>35</v>
      </c>
      <c r="F36" s="75" t="s">
        <v>36</v>
      </c>
      <c r="G36" s="78" t="s">
        <v>37</v>
      </c>
      <c r="H36" s="75" t="s">
        <v>38</v>
      </c>
      <c r="I36" s="78" t="s">
        <v>39</v>
      </c>
      <c r="J36" s="81" t="s">
        <v>40</v>
      </c>
    </row>
    <row r="37" spans="1:10" ht="12.75">
      <c r="A37" s="76"/>
      <c r="B37" s="76"/>
      <c r="C37" s="76"/>
      <c r="D37" s="76"/>
      <c r="E37" s="76"/>
      <c r="F37" s="76"/>
      <c r="G37" s="79"/>
      <c r="H37" s="76"/>
      <c r="I37" s="79"/>
      <c r="J37" s="81"/>
    </row>
    <row r="38" spans="1:10" ht="17.25" customHeight="1">
      <c r="A38" s="25">
        <v>1</v>
      </c>
      <c r="B38" s="26" t="s">
        <v>44</v>
      </c>
      <c r="C38" s="26" t="s">
        <v>1</v>
      </c>
      <c r="D38" s="9" t="e">
        <f>VLOOKUP('[1]Tổng hợp'!B38,'[1]Nguyên vật liệu'!$A$5:$F$21,2,0)</f>
        <v>#REF!</v>
      </c>
      <c r="E38" s="26" t="s">
        <v>2</v>
      </c>
      <c r="F38" s="27">
        <f>I10</f>
        <v>165</v>
      </c>
      <c r="G38" s="28"/>
      <c r="H38" s="28">
        <f>SUMIF('Nhật kí Xuất - Nhập kho'!$C$79:$C$101,"Gạo",'Nhật kí Xuất - Nhập kho'!$G$79:$G$101)</f>
        <v>35</v>
      </c>
      <c r="I38" s="29">
        <f>F38+G38-H38</f>
        <v>130</v>
      </c>
      <c r="J38" s="30"/>
    </row>
    <row r="39" spans="1:10" ht="17.25" customHeight="1">
      <c r="A39" s="25">
        <v>2</v>
      </c>
      <c r="B39" s="26" t="s">
        <v>45</v>
      </c>
      <c r="C39" s="26" t="s">
        <v>3</v>
      </c>
      <c r="D39" s="10"/>
      <c r="E39" s="26" t="s">
        <v>4</v>
      </c>
      <c r="F39" s="27">
        <f aca="true" t="shared" si="1" ref="F39:F55">I11</f>
        <v>7.5</v>
      </c>
      <c r="G39" s="28"/>
      <c r="H39" s="28">
        <f>SUMIF('Nhật kí Xuất - Nhập kho'!$C$79:$C$101,"Dầu ăn",'Nhật kí Xuất - Nhập kho'!$G$79:$G$101)</f>
        <v>1.5</v>
      </c>
      <c r="I39" s="29">
        <f aca="true" t="shared" si="2" ref="I39:I55">F39+G39-H39</f>
        <v>6</v>
      </c>
      <c r="J39" s="32"/>
    </row>
    <row r="40" spans="1:10" ht="17.25" customHeight="1">
      <c r="A40" s="25">
        <v>3</v>
      </c>
      <c r="B40" s="26" t="s">
        <v>46</v>
      </c>
      <c r="C40" s="26" t="s">
        <v>0</v>
      </c>
      <c r="D40" s="11"/>
      <c r="E40" s="26" t="s">
        <v>4</v>
      </c>
      <c r="F40" s="27">
        <f t="shared" si="1"/>
        <v>0</v>
      </c>
      <c r="G40" s="28"/>
      <c r="H40" s="28"/>
      <c r="I40" s="29">
        <f t="shared" si="2"/>
        <v>0</v>
      </c>
      <c r="J40" s="32"/>
    </row>
    <row r="41" spans="1:10" ht="17.25" customHeight="1">
      <c r="A41" s="25">
        <v>4</v>
      </c>
      <c r="B41" s="26" t="s">
        <v>47</v>
      </c>
      <c r="C41" s="26" t="s">
        <v>5</v>
      </c>
      <c r="D41" s="10"/>
      <c r="E41" s="26" t="s">
        <v>6</v>
      </c>
      <c r="F41" s="27">
        <f t="shared" si="1"/>
        <v>0</v>
      </c>
      <c r="G41" s="28"/>
      <c r="H41" s="28"/>
      <c r="I41" s="29">
        <f t="shared" si="2"/>
        <v>0</v>
      </c>
      <c r="J41" s="32"/>
    </row>
    <row r="42" spans="1:10" ht="17.25" customHeight="1">
      <c r="A42" s="25">
        <v>5</v>
      </c>
      <c r="B42" s="26" t="s">
        <v>48</v>
      </c>
      <c r="C42" s="26" t="s">
        <v>7</v>
      </c>
      <c r="D42" s="10"/>
      <c r="E42" s="26" t="s">
        <v>2</v>
      </c>
      <c r="F42" s="27">
        <f t="shared" si="1"/>
        <v>39.5</v>
      </c>
      <c r="G42" s="28"/>
      <c r="H42" s="28">
        <f>SUMIF('Nhật kí Xuất - Nhập kho'!$C$79:$C$101,"Bột canh",'Nhật kí Xuất - Nhập kho'!$G$79:$G$101)</f>
        <v>1.5</v>
      </c>
      <c r="I42" s="29">
        <f t="shared" si="2"/>
        <v>38</v>
      </c>
      <c r="J42" s="32"/>
    </row>
    <row r="43" spans="1:10" ht="17.25" customHeight="1">
      <c r="A43" s="25">
        <v>6</v>
      </c>
      <c r="B43" s="26" t="s">
        <v>49</v>
      </c>
      <c r="C43" s="26" t="s">
        <v>8</v>
      </c>
      <c r="D43" s="33"/>
      <c r="E43" s="26" t="s">
        <v>2</v>
      </c>
      <c r="F43" s="27">
        <f t="shared" si="1"/>
        <v>0</v>
      </c>
      <c r="G43" s="28"/>
      <c r="H43" s="28"/>
      <c r="I43" s="29">
        <f t="shared" si="2"/>
        <v>0</v>
      </c>
      <c r="J43" s="56"/>
    </row>
    <row r="44" spans="1:10" ht="17.25" customHeight="1">
      <c r="A44" s="25">
        <v>7</v>
      </c>
      <c r="B44" s="26" t="s">
        <v>50</v>
      </c>
      <c r="C44" s="26" t="s">
        <v>9</v>
      </c>
      <c r="D44" s="33"/>
      <c r="E44" s="26" t="s">
        <v>2</v>
      </c>
      <c r="F44" s="27">
        <f t="shared" si="1"/>
        <v>25.424000000000003</v>
      </c>
      <c r="G44" s="28"/>
      <c r="H44" s="28">
        <f>SUMIF('Nhật kí Xuất - Nhập kho'!$C$79:$C$101,"Bột ngọt",'Nhật kí Xuất - Nhập kho'!$G$79:$G$101)</f>
        <v>1.818</v>
      </c>
      <c r="I44" s="29">
        <f t="shared" si="2"/>
        <v>23.606</v>
      </c>
      <c r="J44" s="32"/>
    </row>
    <row r="45" spans="1:10" ht="17.25" customHeight="1">
      <c r="A45" s="25">
        <v>8</v>
      </c>
      <c r="B45" s="26" t="s">
        <v>51</v>
      </c>
      <c r="C45" s="26" t="s">
        <v>10</v>
      </c>
      <c r="D45" s="33"/>
      <c r="E45" s="26" t="s">
        <v>2</v>
      </c>
      <c r="F45" s="27">
        <f t="shared" si="1"/>
        <v>0</v>
      </c>
      <c r="G45" s="28"/>
      <c r="H45" s="28"/>
      <c r="I45" s="29">
        <f t="shared" si="2"/>
        <v>0</v>
      </c>
      <c r="J45" s="56"/>
    </row>
    <row r="46" spans="1:10" ht="17.25" customHeight="1">
      <c r="A46" s="25">
        <v>9</v>
      </c>
      <c r="B46" s="26" t="s">
        <v>52</v>
      </c>
      <c r="C46" s="26" t="s">
        <v>11</v>
      </c>
      <c r="D46" s="10"/>
      <c r="E46" s="26" t="s">
        <v>2</v>
      </c>
      <c r="F46" s="27">
        <f t="shared" si="1"/>
        <v>23</v>
      </c>
      <c r="G46" s="28"/>
      <c r="H46" s="28">
        <f>SUMIF('Nhật kí Xuất - Nhập kho'!$C$79:$C$101,"Đường",'Nhật kí Xuất - Nhập kho'!$G$79:$G$101)</f>
        <v>2</v>
      </c>
      <c r="I46" s="29">
        <f t="shared" si="2"/>
        <v>21</v>
      </c>
      <c r="J46" s="56"/>
    </row>
    <row r="47" spans="1:10" ht="17.25" customHeight="1">
      <c r="A47" s="25">
        <v>10</v>
      </c>
      <c r="B47" s="26" t="s">
        <v>53</v>
      </c>
      <c r="C47" s="26" t="s">
        <v>12</v>
      </c>
      <c r="D47" s="33"/>
      <c r="E47" s="26" t="s">
        <v>13</v>
      </c>
      <c r="F47" s="27">
        <f t="shared" si="1"/>
        <v>0</v>
      </c>
      <c r="G47" s="28">
        <f>SUMIF('Nhật kí Xuất - Nhập kho'!$C$6:$C$72,"Mì",'Nhật kí Xuất - Nhập kho'!$F$6:$F$72)</f>
        <v>0</v>
      </c>
      <c r="H47" s="28">
        <f>SUMIF('Nhật kí Xuất - Nhập kho'!$C$6:$C$72,"Mì",'Nhật kí Xuất - Nhập kho'!$G$6:$G$72)</f>
        <v>0</v>
      </c>
      <c r="I47" s="29">
        <f t="shared" si="2"/>
        <v>0</v>
      </c>
      <c r="J47" s="32"/>
    </row>
    <row r="48" spans="1:10" ht="17.25" customHeight="1">
      <c r="A48" s="25">
        <v>11</v>
      </c>
      <c r="B48" s="26" t="s">
        <v>54</v>
      </c>
      <c r="C48" s="26" t="s">
        <v>14</v>
      </c>
      <c r="D48" s="10"/>
      <c r="E48" s="26" t="s">
        <v>2</v>
      </c>
      <c r="F48" s="27">
        <f t="shared" si="1"/>
        <v>0</v>
      </c>
      <c r="G48" s="28">
        <f>SUMIF('Nhật kí Xuất - Nhập kho'!$C$6:$C$72,"Bún khô",'Nhật kí Xuất - Nhập kho'!$F$6:$F$72)</f>
        <v>0</v>
      </c>
      <c r="H48" s="28">
        <f>SUMIF('Nhật kí Xuất - Nhập kho'!$C$6:$C$72,"Bún khô",'Nhật kí Xuất - Nhập kho'!$G$6:$G$72)</f>
        <v>0</v>
      </c>
      <c r="I48" s="29">
        <f t="shared" si="2"/>
        <v>0</v>
      </c>
      <c r="J48" s="32"/>
    </row>
    <row r="49" spans="1:10" ht="17.25" customHeight="1">
      <c r="A49" s="25">
        <v>12</v>
      </c>
      <c r="B49" s="26" t="s">
        <v>55</v>
      </c>
      <c r="C49" s="26" t="s">
        <v>15</v>
      </c>
      <c r="D49" s="10"/>
      <c r="E49" s="26" t="s">
        <v>2</v>
      </c>
      <c r="F49" s="27">
        <f t="shared" si="1"/>
        <v>0</v>
      </c>
      <c r="G49" s="28">
        <f>SUMIF('Nhật kí Xuất - Nhập kho'!$C$6:$C$72,"Tiêu",'Nhật kí Xuất - Nhập kho'!$F$6:$F$72)</f>
        <v>0</v>
      </c>
      <c r="H49" s="28">
        <f>SUMIF('Nhật kí Xuất - Nhập kho'!$C$6:$C$72,"Tiêu",'Nhật kí Xuất - Nhập kho'!$G$6:$G$72)</f>
        <v>0</v>
      </c>
      <c r="I49" s="29">
        <f t="shared" si="2"/>
        <v>0</v>
      </c>
      <c r="J49" s="32"/>
    </row>
    <row r="50" spans="1:10" ht="17.25" customHeight="1">
      <c r="A50" s="25">
        <v>13</v>
      </c>
      <c r="B50" s="26" t="s">
        <v>56</v>
      </c>
      <c r="C50" s="26" t="s">
        <v>17</v>
      </c>
      <c r="D50" s="33"/>
      <c r="E50" s="26" t="s">
        <v>2</v>
      </c>
      <c r="F50" s="27">
        <f t="shared" si="1"/>
        <v>0</v>
      </c>
      <c r="G50" s="28">
        <f>SUMIF('Nhật kí Xuất - Nhập kho'!$C$6:$C$72,"Bột nghệ",'Nhật kí Xuất - Nhập kho'!$F$6:$F$72)</f>
        <v>0</v>
      </c>
      <c r="H50" s="28">
        <f>SUMIF('Nhật kí Xuất - Nhập kho'!$C$6:$C$72,"Bột nghệ",'Nhật kí Xuất - Nhập kho'!$G$6:$G$72)</f>
        <v>0</v>
      </c>
      <c r="I50" s="29">
        <f t="shared" si="2"/>
        <v>0</v>
      </c>
      <c r="J50" s="32"/>
    </row>
    <row r="51" spans="1:10" ht="17.25" customHeight="1">
      <c r="A51" s="25">
        <v>14</v>
      </c>
      <c r="B51" s="26" t="s">
        <v>57</v>
      </c>
      <c r="C51" s="26" t="s">
        <v>18</v>
      </c>
      <c r="D51" s="33"/>
      <c r="E51" s="26" t="s">
        <v>2</v>
      </c>
      <c r="F51" s="27">
        <f t="shared" si="1"/>
        <v>0</v>
      </c>
      <c r="G51" s="28">
        <f>SUMIF('Nhật kí Xuất - Nhập kho'!$C$6:$C$72,"Chao",'Nhật kí Xuất - Nhập kho'!$F$6:$F$72)</f>
        <v>0</v>
      </c>
      <c r="H51" s="28">
        <f>SUMIF('Nhật kí Xuất - Nhập kho'!$C$6:$C$72,"Chao",'Nhật kí Xuất - Nhập kho'!$G$6:$G$72)</f>
        <v>0</v>
      </c>
      <c r="I51" s="29">
        <f t="shared" si="2"/>
        <v>0</v>
      </c>
      <c r="J51" s="32"/>
    </row>
    <row r="52" spans="1:10" ht="17.25" customHeight="1">
      <c r="A52" s="25">
        <v>15</v>
      </c>
      <c r="B52" s="26" t="s">
        <v>58</v>
      </c>
      <c r="C52" s="26" t="s">
        <v>19</v>
      </c>
      <c r="D52" s="34"/>
      <c r="E52" s="26" t="s">
        <v>2</v>
      </c>
      <c r="F52" s="27">
        <f t="shared" si="1"/>
        <v>0</v>
      </c>
      <c r="G52" s="28">
        <f>SUMIF('Nhật kí Xuất - Nhập kho'!$C$6:$C$72,"Bột tỏi",'Nhật kí Xuất - Nhập kho'!$F$6:$F$72)</f>
        <v>0</v>
      </c>
      <c r="H52" s="28">
        <f>SUMIF('Nhật kí Xuất - Nhập kho'!$C$6:$C$72,"Bột tỏi",'Nhật kí Xuất - Nhập kho'!$G$6:$G$72)</f>
        <v>0</v>
      </c>
      <c r="I52" s="29">
        <f t="shared" si="2"/>
        <v>0</v>
      </c>
      <c r="J52" s="35"/>
    </row>
    <row r="53" spans="1:10" ht="17.25" customHeight="1">
      <c r="A53" s="25">
        <v>16</v>
      </c>
      <c r="B53" s="26" t="s">
        <v>59</v>
      </c>
      <c r="C53" s="26" t="s">
        <v>16</v>
      </c>
      <c r="D53" s="36"/>
      <c r="E53" s="26" t="s">
        <v>2</v>
      </c>
      <c r="F53" s="27">
        <f t="shared" si="1"/>
        <v>0</v>
      </c>
      <c r="G53" s="28">
        <f>SUMIF('Nhật kí Xuất - Nhập kho'!$C$6:$C$72,"Bột điều",'Nhật kí Xuất - Nhập kho'!$F$6:$F$72)</f>
        <v>0</v>
      </c>
      <c r="H53" s="28">
        <f>SUMIF('Nhật kí Xuất - Nhập kho'!$C$6:$C$72,"Bột điều",'Nhật kí Xuất - Nhập kho'!$G$6:$G$72)</f>
        <v>0</v>
      </c>
      <c r="I53" s="29">
        <f t="shared" si="2"/>
        <v>0</v>
      </c>
      <c r="J53" s="35"/>
    </row>
    <row r="54" spans="1:10" ht="17.25" customHeight="1">
      <c r="A54" s="25">
        <v>17</v>
      </c>
      <c r="B54" s="26" t="s">
        <v>60</v>
      </c>
      <c r="C54" s="26" t="s">
        <v>20</v>
      </c>
      <c r="E54" s="26" t="s">
        <v>2</v>
      </c>
      <c r="F54" s="27">
        <f t="shared" si="1"/>
        <v>0</v>
      </c>
      <c r="G54" s="28">
        <f>SUMIF('Nhật kí Xuất - Nhập kho'!$C$6:$C$72,"Ngũ vị hương",'Nhật kí Xuất - Nhập kho'!$F$6:$F$72)</f>
        <v>0</v>
      </c>
      <c r="H54" s="28">
        <f>SUMIF('Nhật kí Xuất - Nhập kho'!$C$6:$C$72,"Ngũ vị hương",'Nhật kí Xuất - Nhập kho'!$G$6:$G$72)</f>
        <v>0</v>
      </c>
      <c r="I54" s="29">
        <f t="shared" si="2"/>
        <v>0</v>
      </c>
      <c r="J54" s="35"/>
    </row>
    <row r="55" spans="1:10" ht="17.25" customHeight="1" thickBot="1">
      <c r="A55" s="37">
        <v>18</v>
      </c>
      <c r="B55" s="38" t="s">
        <v>61</v>
      </c>
      <c r="C55" s="38" t="s">
        <v>21</v>
      </c>
      <c r="D55" s="39"/>
      <c r="E55" s="38" t="s">
        <v>2</v>
      </c>
      <c r="F55" s="27">
        <f t="shared" si="1"/>
        <v>0</v>
      </c>
      <c r="G55" s="57">
        <f>SUMIF('Nhật kí Xuất - Nhập kho'!$C$6:$C$72,"Bột ớt",'Nhật kí Xuất - Nhập kho'!$F$6:$F$72)</f>
        <v>0</v>
      </c>
      <c r="H55" s="57">
        <f>SUMIF('Nhật kí Xuất - Nhập kho'!$C$6:$C$72,"Bột ớt",'Nhật kí Xuất - Nhập kho'!$G$6:$G$72)</f>
        <v>0</v>
      </c>
      <c r="I55" s="41">
        <f t="shared" si="2"/>
        <v>0</v>
      </c>
      <c r="J55" s="41"/>
    </row>
    <row r="56" spans="1:10" ht="12.75">
      <c r="A56" s="80" t="s">
        <v>41</v>
      </c>
      <c r="B56" s="80"/>
      <c r="C56" s="80"/>
      <c r="D56" s="42" t="s">
        <v>42</v>
      </c>
      <c r="E56" s="42"/>
      <c r="F56" s="42"/>
      <c r="G56" s="22"/>
      <c r="H56" s="42"/>
      <c r="I56" s="22"/>
      <c r="J56" s="43"/>
    </row>
    <row r="57" spans="1:9" ht="12.75">
      <c r="A57" s="72" t="s">
        <v>43</v>
      </c>
      <c r="B57" s="72"/>
      <c r="C57" s="72"/>
      <c r="D57" s="44" t="s">
        <v>43</v>
      </c>
      <c r="E57" s="44"/>
      <c r="F57" s="44"/>
      <c r="G57" s="45"/>
      <c r="H57" s="44"/>
      <c r="I57" s="45"/>
    </row>
  </sheetData>
  <sheetProtection/>
  <mergeCells count="28">
    <mergeCell ref="G36:G37"/>
    <mergeCell ref="H36:H37"/>
    <mergeCell ref="I36:I37"/>
    <mergeCell ref="J36:J37"/>
    <mergeCell ref="A56:C56"/>
    <mergeCell ref="A57:C57"/>
    <mergeCell ref="A36:A37"/>
    <mergeCell ref="B36:B37"/>
    <mergeCell ref="C36:C37"/>
    <mergeCell ref="D36:D37"/>
    <mergeCell ref="E36:E37"/>
    <mergeCell ref="F36:F37"/>
    <mergeCell ref="A5:J5"/>
    <mergeCell ref="H8:H9"/>
    <mergeCell ref="I8:I9"/>
    <mergeCell ref="J8:J9"/>
    <mergeCell ref="A28:C28"/>
    <mergeCell ref="A33:J33"/>
    <mergeCell ref="A29:C29"/>
    <mergeCell ref="A1:C1"/>
    <mergeCell ref="A4:J4"/>
    <mergeCell ref="A8:A9"/>
    <mergeCell ref="B8:B9"/>
    <mergeCell ref="C8:C9"/>
    <mergeCell ref="D8:D9"/>
    <mergeCell ref="E8:E9"/>
    <mergeCell ref="F8:F9"/>
    <mergeCell ref="G8:G9"/>
  </mergeCells>
  <printOptions/>
  <pageMargins left="0.22" right="0.24" top="0.33" bottom="0.3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2530p</dc:creator>
  <cp:keywords/>
  <dc:description/>
  <cp:lastModifiedBy>HP</cp:lastModifiedBy>
  <cp:lastPrinted>2014-06-30T09:06:39Z</cp:lastPrinted>
  <dcterms:created xsi:type="dcterms:W3CDTF">2014-03-26T08:09:20Z</dcterms:created>
  <dcterms:modified xsi:type="dcterms:W3CDTF">2015-10-10T07:28:02Z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