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3395" windowHeight="5010" activeTab="3"/>
  </bookViews>
  <sheets>
    <sheet name="Tồn kho tháng 5" sheetId="1" r:id="rId1"/>
    <sheet name="Nhật kí Xuất - Nhập kho" sheetId="2" r:id="rId2"/>
    <sheet name="Phân loại" sheetId="3" r:id="rId3"/>
    <sheet name="Tổng hợp Xuất - Nhập - Tồn" sheetId="4" r:id="rId4"/>
  </sheets>
  <externalReferences>
    <externalReference r:id="rId7"/>
  </externalReferences>
  <definedNames>
    <definedName name="_xlnm._FilterDatabase" localSheetId="1" hidden="1">'Nhật kí Xuất - Nhập kho'!$B$5:$I$5</definedName>
  </definedNames>
  <calcPr fullCalcOnLoad="1"/>
</workbook>
</file>

<file path=xl/sharedStrings.xml><?xml version="1.0" encoding="utf-8"?>
<sst xmlns="http://schemas.openxmlformats.org/spreadsheetml/2006/main" count="270" uniqueCount="97">
  <si>
    <t>STT</t>
  </si>
  <si>
    <t>Mã NVL</t>
  </si>
  <si>
    <t>Tên NVL</t>
  </si>
  <si>
    <t>DVT</t>
  </si>
  <si>
    <t>GA</t>
  </si>
  <si>
    <t>Gạo</t>
  </si>
  <si>
    <t>kg</t>
  </si>
  <si>
    <t>DA</t>
  </si>
  <si>
    <t>Dầu ăn</t>
  </si>
  <si>
    <t>lít</t>
  </si>
  <si>
    <t>NM</t>
  </si>
  <si>
    <t>Nước mắm</t>
  </si>
  <si>
    <t>NT</t>
  </si>
  <si>
    <t>Nước tương</t>
  </si>
  <si>
    <t>BC</t>
  </si>
  <si>
    <t>Bột canh</t>
  </si>
  <si>
    <t>HN</t>
  </si>
  <si>
    <t>Hạt nêm</t>
  </si>
  <si>
    <t>BN</t>
  </si>
  <si>
    <t>Bột ngọt</t>
  </si>
  <si>
    <t>MU</t>
  </si>
  <si>
    <t>Muối</t>
  </si>
  <si>
    <t>DU</t>
  </si>
  <si>
    <t>Đường</t>
  </si>
  <si>
    <t>TI</t>
  </si>
  <si>
    <t>Tiêu</t>
  </si>
  <si>
    <t>THẺ KHO</t>
  </si>
  <si>
    <t>NGÀY</t>
  </si>
  <si>
    <t>TÊN NVL</t>
  </si>
  <si>
    <t>ĐVT</t>
  </si>
  <si>
    <t>DIỄN GIẢI</t>
  </si>
  <si>
    <t>NHẬP</t>
  </si>
  <si>
    <t>XUẤT</t>
  </si>
  <si>
    <t>GHI CHÚ</t>
  </si>
  <si>
    <t xml:space="preserve">KHO HÀNG TẠI </t>
  </si>
  <si>
    <t>BẢNG TỔNG HỢP NHẬP- XUẤT - TỒN NGUYÊN VẬT LIỆU</t>
  </si>
  <si>
    <t xml:space="preserve"> </t>
  </si>
  <si>
    <t>HH001</t>
  </si>
  <si>
    <t>Stt</t>
  </si>
  <si>
    <t>Mã HH</t>
  </si>
  <si>
    <t>Tên vật liệu, sản phẩm,
hàng hóa</t>
  </si>
  <si>
    <t>Qui cách</t>
  </si>
  <si>
    <t>Đvt</t>
  </si>
  <si>
    <t>Dư đầu kỳ</t>
  </si>
  <si>
    <t>Tổng nhập trong kỳ</t>
  </si>
  <si>
    <t>Tổng xuất trong kỳ</t>
  </si>
  <si>
    <t>Dư cuối kỳ</t>
  </si>
  <si>
    <t>Ghi chú</t>
  </si>
  <si>
    <t>lit</t>
  </si>
  <si>
    <t>Người lập biểu</t>
  </si>
  <si>
    <t>Kế toán trưởng</t>
  </si>
  <si>
    <t>(Ký, họ tên)</t>
  </si>
  <si>
    <t xml:space="preserve">Số dư tháng trước </t>
  </si>
  <si>
    <t>900ml</t>
  </si>
  <si>
    <t>500ml</t>
  </si>
  <si>
    <t>200ml</t>
  </si>
  <si>
    <t>195gr</t>
  </si>
  <si>
    <t>230gr</t>
  </si>
  <si>
    <t>200gr</t>
  </si>
  <si>
    <t>400gr</t>
  </si>
  <si>
    <t>900gr</t>
  </si>
  <si>
    <t>454gr</t>
  </si>
  <si>
    <t>500gr</t>
  </si>
  <si>
    <t>Loại</t>
  </si>
  <si>
    <t>Tên SP</t>
  </si>
  <si>
    <t>Số lượng</t>
  </si>
  <si>
    <t>BẢNG THỐNG KÊ
SỐ LƯỢNG TỪNG LOẠI SẢN PHẨM</t>
  </si>
  <si>
    <t>1000ml</t>
  </si>
  <si>
    <t>2000ml</t>
  </si>
  <si>
    <t>2000gr</t>
  </si>
  <si>
    <t>1000gr</t>
  </si>
  <si>
    <t>KHO HÀNG TẠI ….</t>
  </si>
  <si>
    <t>ga</t>
  </si>
  <si>
    <t>du</t>
  </si>
  <si>
    <t>mu</t>
  </si>
  <si>
    <t>bc</t>
  </si>
  <si>
    <t>hn</t>
  </si>
  <si>
    <t>nm</t>
  </si>
  <si>
    <t>da</t>
  </si>
  <si>
    <t>Xuất nồi cháo</t>
  </si>
  <si>
    <t>bn</t>
  </si>
  <si>
    <t>nt</t>
  </si>
  <si>
    <t>Nhập quán cơm 2000 Sài Gòn</t>
  </si>
  <si>
    <t>Xuất CMTX E Hiền Hương Lâm</t>
  </si>
  <si>
    <t>Xuất CMTX mẹ Tuệ Hương Lâm</t>
  </si>
  <si>
    <t>Xuất CMTX cụ Phẩm (Lộc Hà)</t>
  </si>
  <si>
    <t>Xuất CMTX Ô Điếm (Cẩm Xuyên)</t>
  </si>
  <si>
    <t>Xuất CMTX mẹ Nhương (Cẩm Xuyên)</t>
  </si>
  <si>
    <t>Xuất CMTX chị Định (Bắc Hà)</t>
  </si>
  <si>
    <t>Xuất XMTX A Dũng (Thạch Tượng)</t>
  </si>
  <si>
    <t>Xuất CMTX 2 cháu Anh &amp; Đức</t>
  </si>
  <si>
    <t>Xuất CM bà Hoàn (Tiến Lộc)</t>
  </si>
  <si>
    <t>Xuất CMTX bà Hòa Kỳ Văn</t>
  </si>
  <si>
    <t>Xuất CMTX chú Thành (Cẩm Xuyên)</t>
  </si>
  <si>
    <t>Xuất CMTX e Hoa Cẩm Thạch</t>
  </si>
  <si>
    <t>Xuất CM A Thành (Thạch Liên)</t>
  </si>
  <si>
    <t>Tháng 6/2017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</si>
</sst>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00_);_(* \(#,##0.000\);_(* &quot;-&quot;??_);_(@_)"/>
    <numFmt numFmtId="173" formatCode="#,##0.0_);\(#,##0.0\)"/>
    <numFmt numFmtId="174" formatCode="0.000"/>
    <numFmt numFmtId="175" formatCode="_(* #,##0.000_);_(* \(#,##0.000\);_(* &quot;-&quot;???_);_(@_)"/>
    <numFmt numFmtId="176" formatCode="_(* #,##0.0_);_(* \(#,##0.0\);_(* &quot;-&quot;??_);_(@_)"/>
    <numFmt numFmtId="177" formatCode="_(* #,##0_);_(* \(#,##0\);_(* &quot;-&quot;??_);_(@_)"/>
    <numFmt numFmtId="178" formatCode="#,##0.000_);\(#,##0.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b/>
      <sz val="13"/>
      <color indexed="62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4" fontId="3" fillId="0" borderId="11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172" fontId="6" fillId="0" borderId="12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172" fontId="7" fillId="0" borderId="0" xfId="42" applyNumberFormat="1" applyFont="1" applyAlignment="1">
      <alignment/>
    </xf>
    <xf numFmtId="0" fontId="7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/>
    </xf>
    <xf numFmtId="0" fontId="7" fillId="0" borderId="0" xfId="0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/>
    </xf>
    <xf numFmtId="174" fontId="3" fillId="0" borderId="10" xfId="0" applyNumberFormat="1" applyFont="1" applyBorder="1" applyAlignment="1">
      <alignment/>
    </xf>
    <xf numFmtId="14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 applyProtection="1">
      <alignment/>
      <protection/>
    </xf>
    <xf numFmtId="43" fontId="7" fillId="0" borderId="10" xfId="42" applyFont="1" applyBorder="1" applyAlignment="1">
      <alignment/>
    </xf>
    <xf numFmtId="172" fontId="10" fillId="0" borderId="10" xfId="42" applyNumberFormat="1" applyFont="1" applyBorder="1" applyAlignment="1">
      <alignment/>
    </xf>
    <xf numFmtId="172" fontId="10" fillId="0" borderId="10" xfId="42" applyNumberFormat="1" applyFont="1" applyFill="1" applyBorder="1" applyAlignment="1">
      <alignment/>
    </xf>
    <xf numFmtId="41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3" fillId="34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/>
    </xf>
    <xf numFmtId="174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43" fontId="19" fillId="0" borderId="10" xfId="42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43" fontId="19" fillId="0" borderId="10" xfId="42" applyFont="1" applyBorder="1" applyAlignment="1">
      <alignment/>
    </xf>
    <xf numFmtId="2" fontId="3" fillId="34" borderId="10" xfId="0" applyNumberFormat="1" applyFont="1" applyFill="1" applyBorder="1" applyAlignment="1">
      <alignment/>
    </xf>
    <xf numFmtId="43" fontId="0" fillId="0" borderId="0" xfId="42" applyFont="1" applyAlignment="1">
      <alignment/>
    </xf>
    <xf numFmtId="43" fontId="19" fillId="0" borderId="10" xfId="42" applyNumberFormat="1" applyFont="1" applyFill="1" applyBorder="1" applyAlignment="1">
      <alignment/>
    </xf>
    <xf numFmtId="39" fontId="3" fillId="0" borderId="10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172" fontId="6" fillId="35" borderId="16" xfId="0" applyNumberFormat="1" applyFont="1" applyFill="1" applyBorder="1" applyAlignment="1">
      <alignment horizontal="center" vertical="center"/>
    </xf>
    <xf numFmtId="172" fontId="6" fillId="35" borderId="17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ho\B&#225;o%20c&#225;o%20xu&#7845;t%20nh&#7853;p%20t&#7891;n_01%20(Autosave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uyên vật liệu"/>
      <sheetName val="Nhập"/>
      <sheetName val="Tổng hợp"/>
      <sheetName val="Tồn kho"/>
      <sheetName val="Gạo"/>
      <sheetName val="Dầu ăn"/>
      <sheetName val="Nước tương"/>
      <sheetName val="Nước mắm"/>
      <sheetName val="Bột canh"/>
      <sheetName val="Hạt nêm"/>
      <sheetName val="Đường"/>
      <sheetName val="Muối"/>
      <sheetName val="Bột ngọt"/>
      <sheetName val="Tiêu"/>
      <sheetName val="Bột điều"/>
      <sheetName val="Bột nghệ"/>
      <sheetName val="Bún gạo"/>
      <sheetName val="Nấm tai mèo"/>
      <sheetName val="Sheet5"/>
    </sheetNames>
    <sheetDataSet>
      <sheetData sheetId="0">
        <row r="5">
          <cell r="A5">
            <v>1</v>
          </cell>
          <cell r="B5" t="str">
            <v>Gạo</v>
          </cell>
          <cell r="C5" t="str">
            <v>NVL001</v>
          </cell>
          <cell r="D5" t="str">
            <v>kg</v>
          </cell>
          <cell r="E5">
            <v>0</v>
          </cell>
          <cell r="F5">
            <v>3789</v>
          </cell>
        </row>
        <row r="6">
          <cell r="A6">
            <v>2</v>
          </cell>
          <cell r="B6" t="str">
            <v>Dầu ăn</v>
          </cell>
          <cell r="C6" t="str">
            <v>NVL002</v>
          </cell>
          <cell r="D6" t="str">
            <v>lit</v>
          </cell>
          <cell r="E6">
            <v>0</v>
          </cell>
          <cell r="F6">
            <v>345.95000000000005</v>
          </cell>
        </row>
        <row r="7">
          <cell r="A7">
            <v>3</v>
          </cell>
          <cell r="B7" t="str">
            <v>Nước tương</v>
          </cell>
          <cell r="C7" t="str">
            <v>NVL003</v>
          </cell>
          <cell r="D7" t="str">
            <v>lit</v>
          </cell>
          <cell r="E7">
            <v>0</v>
          </cell>
          <cell r="F7">
            <v>223</v>
          </cell>
        </row>
        <row r="8">
          <cell r="A8">
            <v>4</v>
          </cell>
          <cell r="B8" t="str">
            <v>Nước mắm</v>
          </cell>
          <cell r="C8" t="str">
            <v>NVL004</v>
          </cell>
          <cell r="D8" t="str">
            <v>lit</v>
          </cell>
          <cell r="E8">
            <v>0</v>
          </cell>
          <cell r="F8">
            <v>248.025</v>
          </cell>
        </row>
        <row r="9">
          <cell r="A9">
            <v>5</v>
          </cell>
          <cell r="B9" t="str">
            <v>Bột canh</v>
          </cell>
          <cell r="C9" t="str">
            <v>NVL005</v>
          </cell>
          <cell r="D9" t="str">
            <v>kg</v>
          </cell>
          <cell r="E9">
            <v>0</v>
          </cell>
          <cell r="F9">
            <v>83.75</v>
          </cell>
        </row>
        <row r="10">
          <cell r="A10">
            <v>6</v>
          </cell>
          <cell r="B10" t="str">
            <v>Hạt nêm</v>
          </cell>
          <cell r="C10" t="str">
            <v>NVL006</v>
          </cell>
          <cell r="D10" t="str">
            <v>kg</v>
          </cell>
          <cell r="E10">
            <v>0</v>
          </cell>
          <cell r="F10">
            <v>69.94000000000001</v>
          </cell>
        </row>
        <row r="11">
          <cell r="A11">
            <v>7</v>
          </cell>
          <cell r="B11" t="str">
            <v>Đường</v>
          </cell>
          <cell r="C11" t="str">
            <v>NVL007</v>
          </cell>
          <cell r="D11" t="str">
            <v>kg</v>
          </cell>
          <cell r="E11">
            <v>0</v>
          </cell>
          <cell r="F11">
            <v>241.5</v>
          </cell>
        </row>
        <row r="12">
          <cell r="A12">
            <v>8</v>
          </cell>
          <cell r="B12" t="str">
            <v>Muối</v>
          </cell>
          <cell r="C12" t="str">
            <v>NVL008</v>
          </cell>
          <cell r="D12" t="str">
            <v>kg</v>
          </cell>
          <cell r="E12">
            <v>0</v>
          </cell>
          <cell r="F12">
            <v>87.5</v>
          </cell>
        </row>
        <row r="13">
          <cell r="A13">
            <v>9</v>
          </cell>
          <cell r="B13" t="str">
            <v>Bột ngọt</v>
          </cell>
          <cell r="C13" t="str">
            <v>NVL009</v>
          </cell>
          <cell r="D13" t="str">
            <v>kg</v>
          </cell>
          <cell r="E13">
            <v>0</v>
          </cell>
          <cell r="F13">
            <v>54.992000000000004</v>
          </cell>
        </row>
        <row r="14">
          <cell r="A14">
            <v>10</v>
          </cell>
          <cell r="B14" t="str">
            <v>Tiêu</v>
          </cell>
          <cell r="C14" t="str">
            <v>NVL010</v>
          </cell>
          <cell r="D14" t="str">
            <v>kg</v>
          </cell>
          <cell r="E14">
            <v>0</v>
          </cell>
          <cell r="F14">
            <v>0</v>
          </cell>
        </row>
        <row r="15">
          <cell r="A15">
            <v>11</v>
          </cell>
          <cell r="B15" t="str">
            <v>Bột điều</v>
          </cell>
          <cell r="C15" t="str">
            <v>NVL011</v>
          </cell>
          <cell r="D15" t="str">
            <v>kg</v>
          </cell>
          <cell r="E15">
            <v>0</v>
          </cell>
          <cell r="F15">
            <v>0</v>
          </cell>
        </row>
        <row r="16">
          <cell r="A16">
            <v>12</v>
          </cell>
          <cell r="B16" t="str">
            <v>Bột nghệ</v>
          </cell>
          <cell r="C16" t="str">
            <v>NVL012</v>
          </cell>
          <cell r="D16" t="str">
            <v>kg</v>
          </cell>
          <cell r="E16">
            <v>0</v>
          </cell>
          <cell r="F16">
            <v>3.5</v>
          </cell>
        </row>
        <row r="17">
          <cell r="A17">
            <v>13</v>
          </cell>
          <cell r="B17" t="str">
            <v>Bún gạo</v>
          </cell>
          <cell r="C17" t="str">
            <v>NVL013</v>
          </cell>
          <cell r="D17" t="str">
            <v>kg</v>
          </cell>
          <cell r="E17">
            <v>0</v>
          </cell>
          <cell r="F17">
            <v>42</v>
          </cell>
        </row>
        <row r="18">
          <cell r="A18">
            <v>14</v>
          </cell>
          <cell r="B18" t="str">
            <v>Nấm tai mèo</v>
          </cell>
          <cell r="C18" t="str">
            <v>NVL014</v>
          </cell>
          <cell r="D18" t="str">
            <v>kg</v>
          </cell>
          <cell r="E18">
            <v>0</v>
          </cell>
          <cell r="F18">
            <v>3</v>
          </cell>
        </row>
      </sheetData>
      <sheetData sheetId="2">
        <row r="10">
          <cell r="B10" t="str">
            <v>NVL001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5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.421875" style="0" customWidth="1"/>
    <col min="2" max="2" width="4.421875" style="0" customWidth="1"/>
    <col min="3" max="3" width="6.7109375" style="0" customWidth="1"/>
    <col min="4" max="4" width="16.28125" style="0" customWidth="1"/>
    <col min="5" max="5" width="6.28125" style="0" customWidth="1"/>
    <col min="6" max="6" width="17.7109375" style="0" customWidth="1"/>
  </cols>
  <sheetData>
    <row r="3" spans="2:6" ht="29.25" customHeight="1">
      <c r="B3" s="57" t="s">
        <v>0</v>
      </c>
      <c r="C3" s="57" t="s">
        <v>1</v>
      </c>
      <c r="D3" s="57" t="s">
        <v>2</v>
      </c>
      <c r="E3" s="57" t="s">
        <v>3</v>
      </c>
      <c r="F3" s="57" t="s">
        <v>52</v>
      </c>
    </row>
    <row r="4" spans="2:9" ht="17.25">
      <c r="B4" s="58">
        <v>1</v>
      </c>
      <c r="C4" s="58" t="s">
        <v>4</v>
      </c>
      <c r="D4" s="59" t="s">
        <v>5</v>
      </c>
      <c r="E4" s="58" t="s">
        <v>6</v>
      </c>
      <c r="F4" s="60">
        <v>5</v>
      </c>
      <c r="I4" s="51"/>
    </row>
    <row r="5" spans="2:9" ht="17.25">
      <c r="B5" s="58">
        <v>2</v>
      </c>
      <c r="C5" s="58" t="s">
        <v>7</v>
      </c>
      <c r="D5" s="59" t="s">
        <v>8</v>
      </c>
      <c r="E5" s="58" t="s">
        <v>9</v>
      </c>
      <c r="F5" s="60">
        <v>8</v>
      </c>
      <c r="I5" s="51"/>
    </row>
    <row r="6" spans="2:9" ht="17.25">
      <c r="B6" s="58">
        <v>3</v>
      </c>
      <c r="C6" s="58" t="s">
        <v>10</v>
      </c>
      <c r="D6" s="59" t="s">
        <v>11</v>
      </c>
      <c r="E6" s="58" t="s">
        <v>9</v>
      </c>
      <c r="F6" s="60">
        <v>6.1</v>
      </c>
      <c r="I6" s="51"/>
    </row>
    <row r="7" spans="2:9" ht="17.25">
      <c r="B7" s="58">
        <v>4</v>
      </c>
      <c r="C7" s="58" t="s">
        <v>12</v>
      </c>
      <c r="D7" s="59" t="s">
        <v>13</v>
      </c>
      <c r="E7" s="58" t="s">
        <v>9</v>
      </c>
      <c r="F7" s="60"/>
      <c r="I7" s="51"/>
    </row>
    <row r="8" spans="2:9" ht="17.25">
      <c r="B8" s="58">
        <v>5</v>
      </c>
      <c r="C8" s="58" t="s">
        <v>14</v>
      </c>
      <c r="D8" s="59" t="s">
        <v>15</v>
      </c>
      <c r="E8" s="58" t="s">
        <v>6</v>
      </c>
      <c r="F8" s="66">
        <v>7.99</v>
      </c>
      <c r="I8" s="51"/>
    </row>
    <row r="9" spans="2:9" ht="17.25">
      <c r="B9" s="58">
        <v>6</v>
      </c>
      <c r="C9" s="58" t="s">
        <v>16</v>
      </c>
      <c r="D9" s="59" t="s">
        <v>17</v>
      </c>
      <c r="E9" s="58" t="s">
        <v>6</v>
      </c>
      <c r="F9" s="60">
        <v>0.9</v>
      </c>
      <c r="I9" s="51"/>
    </row>
    <row r="10" spans="2:9" ht="17.25">
      <c r="B10" s="58">
        <v>7</v>
      </c>
      <c r="C10" s="58" t="s">
        <v>18</v>
      </c>
      <c r="D10" s="59" t="s">
        <v>19</v>
      </c>
      <c r="E10" s="58" t="s">
        <v>6</v>
      </c>
      <c r="F10" s="60"/>
      <c r="I10" s="51"/>
    </row>
    <row r="11" spans="2:9" ht="17.25">
      <c r="B11" s="58">
        <v>8</v>
      </c>
      <c r="C11" s="58" t="s">
        <v>20</v>
      </c>
      <c r="D11" s="59" t="s">
        <v>21</v>
      </c>
      <c r="E11" s="58" t="s">
        <v>6</v>
      </c>
      <c r="F11" s="60">
        <v>3</v>
      </c>
      <c r="I11" s="51"/>
    </row>
    <row r="12" spans="2:9" ht="17.25">
      <c r="B12" s="58">
        <v>9</v>
      </c>
      <c r="C12" s="58" t="s">
        <v>22</v>
      </c>
      <c r="D12" s="59" t="s">
        <v>23</v>
      </c>
      <c r="E12" s="58" t="s">
        <v>6</v>
      </c>
      <c r="F12" s="60">
        <v>4</v>
      </c>
      <c r="I12" s="51"/>
    </row>
    <row r="13" spans="2:9" ht="17.25">
      <c r="B13" s="58">
        <v>10</v>
      </c>
      <c r="C13" s="58" t="s">
        <v>24</v>
      </c>
      <c r="D13" s="59" t="s">
        <v>25</v>
      </c>
      <c r="E13" s="58" t="s">
        <v>6</v>
      </c>
      <c r="F13" s="60"/>
      <c r="I13" s="51"/>
    </row>
    <row r="14" spans="2:9" ht="17.25">
      <c r="B14" s="58"/>
      <c r="C14" s="61"/>
      <c r="D14" s="62"/>
      <c r="E14" s="58"/>
      <c r="F14" s="63"/>
      <c r="I14" s="51"/>
    </row>
    <row r="15" spans="2:9" ht="17.25">
      <c r="B15" s="58"/>
      <c r="C15" s="61"/>
      <c r="D15" s="62"/>
      <c r="E15" s="58"/>
      <c r="F15" s="63"/>
      <c r="I15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8"/>
  <sheetViews>
    <sheetView zoomScalePageLayoutView="0" workbookViewId="0" topLeftCell="A1">
      <pane ySplit="5" topLeftCell="A69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0.00390625" style="28" bestFit="1" customWidth="1"/>
    <col min="2" max="3" width="15.421875" style="2" customWidth="1"/>
    <col min="4" max="4" width="18.421875" style="2" customWidth="1"/>
    <col min="5" max="5" width="7.8515625" style="2" customWidth="1"/>
    <col min="6" max="6" width="33.140625" style="1" customWidth="1"/>
    <col min="7" max="7" width="12.28125" style="1" customWidth="1"/>
    <col min="8" max="8" width="12.28125" style="50" customWidth="1"/>
    <col min="9" max="9" width="23.8515625" style="30" customWidth="1"/>
    <col min="10" max="10" width="8.28125" style="2" customWidth="1"/>
    <col min="11" max="11" width="10.421875" style="1" customWidth="1"/>
    <col min="12" max="12" width="9.8515625" style="1" customWidth="1"/>
    <col min="13" max="13" width="2.8515625" style="1" customWidth="1"/>
    <col min="14" max="14" width="5.8515625" style="1" customWidth="1"/>
    <col min="15" max="16384" width="9.140625" style="1" customWidth="1"/>
  </cols>
  <sheetData>
    <row r="1" spans="1:10" ht="20.25" customHeight="1">
      <c r="A1" s="68" t="s">
        <v>71</v>
      </c>
      <c r="B1" s="69"/>
      <c r="C1" s="69"/>
      <c r="D1" s="69"/>
      <c r="E1" s="69"/>
      <c r="F1" s="69"/>
      <c r="G1" s="69"/>
      <c r="H1" s="69"/>
      <c r="J1" s="1"/>
    </row>
    <row r="2" spans="1:10" ht="30">
      <c r="A2" s="70" t="s">
        <v>26</v>
      </c>
      <c r="B2" s="71"/>
      <c r="C2" s="71"/>
      <c r="D2" s="71"/>
      <c r="E2" s="71"/>
      <c r="F2" s="71"/>
      <c r="G2" s="71"/>
      <c r="H2" s="71"/>
      <c r="I2" s="71"/>
      <c r="J2" s="1"/>
    </row>
    <row r="3" spans="1:10" ht="20.25">
      <c r="A3" s="72" t="s">
        <v>96</v>
      </c>
      <c r="B3" s="73"/>
      <c r="C3" s="73"/>
      <c r="D3" s="73"/>
      <c r="E3" s="73"/>
      <c r="F3" s="73"/>
      <c r="G3" s="73"/>
      <c r="H3" s="73"/>
      <c r="I3" s="73"/>
      <c r="J3" s="1"/>
    </row>
    <row r="4" spans="6:10" ht="16.5">
      <c r="F4" s="2"/>
      <c r="G4" s="2"/>
      <c r="H4" s="46"/>
      <c r="I4" s="31"/>
      <c r="J4" s="1"/>
    </row>
    <row r="5" spans="1:9" s="12" customFormat="1" ht="30.75" customHeight="1">
      <c r="A5" s="10" t="s">
        <v>0</v>
      </c>
      <c r="B5" s="10" t="s">
        <v>27</v>
      </c>
      <c r="C5" s="10" t="s">
        <v>1</v>
      </c>
      <c r="D5" s="10" t="s">
        <v>28</v>
      </c>
      <c r="E5" s="10" t="s">
        <v>29</v>
      </c>
      <c r="F5" s="11" t="s">
        <v>30</v>
      </c>
      <c r="G5" s="11" t="s">
        <v>31</v>
      </c>
      <c r="H5" s="47" t="s">
        <v>32</v>
      </c>
      <c r="I5" s="33" t="s">
        <v>33</v>
      </c>
    </row>
    <row r="6" spans="1:12" ht="16.5" customHeight="1">
      <c r="A6" s="29">
        <v>1</v>
      </c>
      <c r="B6" s="6">
        <v>42890</v>
      </c>
      <c r="C6" s="6" t="s">
        <v>76</v>
      </c>
      <c r="D6" s="27" t="str">
        <f>VLOOKUP(C6,'Tồn kho tháng 5'!$C$4:$D$13,2,0)</f>
        <v>Hạt nêm</v>
      </c>
      <c r="E6" s="6" t="str">
        <f>VLOOKUP(C6,'Tồn kho tháng 5'!$C$4:$E$13,3,0)</f>
        <v>kg</v>
      </c>
      <c r="F6" s="3" t="s">
        <v>79</v>
      </c>
      <c r="G6" s="4"/>
      <c r="H6" s="4">
        <v>0.9</v>
      </c>
      <c r="I6" s="32"/>
      <c r="J6" s="1"/>
      <c r="K6" s="52"/>
      <c r="L6" s="52"/>
    </row>
    <row r="7" spans="1:12" ht="16.5">
      <c r="A7" s="29">
        <v>2</v>
      </c>
      <c r="B7" s="6"/>
      <c r="C7" s="6" t="s">
        <v>75</v>
      </c>
      <c r="D7" s="27" t="str">
        <f>VLOOKUP(C7,'Tồn kho tháng 5'!$C$4:$D$13,2,0)</f>
        <v>Bột canh</v>
      </c>
      <c r="E7" s="6" t="str">
        <f>VLOOKUP(C7,'Tồn kho tháng 5'!$C$4:$E$13,3,0)</f>
        <v>kg</v>
      </c>
      <c r="F7" s="3" t="s">
        <v>79</v>
      </c>
      <c r="G7" s="4"/>
      <c r="H7" s="4">
        <f>10*195/1000</f>
        <v>1.95</v>
      </c>
      <c r="I7" s="32"/>
      <c r="J7" s="1"/>
      <c r="K7" s="52"/>
      <c r="L7" s="52"/>
    </row>
    <row r="8" spans="1:12" ht="16.5">
      <c r="A8" s="29">
        <v>3</v>
      </c>
      <c r="B8" s="6"/>
      <c r="C8" s="6" t="s">
        <v>80</v>
      </c>
      <c r="D8" s="27" t="str">
        <f>VLOOKUP(C8,'Tồn kho tháng 5'!$C$4:$D$13,2,0)</f>
        <v>Bột ngọt</v>
      </c>
      <c r="E8" s="6" t="str">
        <f>VLOOKUP(C8,'Tồn kho tháng 5'!$C$4:$E$13,3,0)</f>
        <v>kg</v>
      </c>
      <c r="F8" s="3" t="s">
        <v>79</v>
      </c>
      <c r="G8" s="4"/>
      <c r="H8" s="4">
        <v>0.454</v>
      </c>
      <c r="I8" s="32"/>
      <c r="J8" s="1"/>
      <c r="K8" s="52"/>
      <c r="L8" s="52"/>
    </row>
    <row r="9" spans="1:12" ht="16.5">
      <c r="A9" s="29">
        <v>4</v>
      </c>
      <c r="B9" s="6"/>
      <c r="C9" s="6" t="s">
        <v>77</v>
      </c>
      <c r="D9" s="27" t="str">
        <f>VLOOKUP(C9,'Tồn kho tháng 5'!$C$4:$D$13,2,0)</f>
        <v>Nước mắm</v>
      </c>
      <c r="E9" s="6" t="str">
        <f>VLOOKUP(C9,'Tồn kho tháng 5'!$C$4:$E$13,3,0)</f>
        <v>lít</v>
      </c>
      <c r="F9" s="3" t="s">
        <v>79</v>
      </c>
      <c r="G9" s="4"/>
      <c r="H9" s="4">
        <f>50/1000</f>
        <v>0.05</v>
      </c>
      <c r="I9" s="32"/>
      <c r="J9" s="1"/>
      <c r="K9" s="52"/>
      <c r="L9" s="52"/>
    </row>
    <row r="10" spans="1:12" ht="16.5">
      <c r="A10" s="29">
        <v>5</v>
      </c>
      <c r="B10" s="6">
        <v>42891</v>
      </c>
      <c r="C10" s="6" t="s">
        <v>72</v>
      </c>
      <c r="D10" s="27" t="str">
        <f>VLOOKUP(C10,'Tồn kho tháng 5'!$C$4:$D$13,2,0)</f>
        <v>Gạo</v>
      </c>
      <c r="E10" s="6" t="str">
        <f>VLOOKUP(C10,'Tồn kho tháng 5'!$C$4:$E$13,3,0)</f>
        <v>kg</v>
      </c>
      <c r="F10" s="3" t="s">
        <v>82</v>
      </c>
      <c r="G10" s="4">
        <v>100</v>
      </c>
      <c r="H10" s="4"/>
      <c r="I10" s="32"/>
      <c r="J10"/>
      <c r="K10"/>
      <c r="L10"/>
    </row>
    <row r="11" spans="1:12" ht="16.5">
      <c r="A11" s="29">
        <v>6</v>
      </c>
      <c r="B11" s="6"/>
      <c r="C11" s="6" t="s">
        <v>73</v>
      </c>
      <c r="D11" s="27" t="str">
        <f>VLOOKUP(C11,'Tồn kho tháng 5'!$C$4:$D$13,2,0)</f>
        <v>Đường</v>
      </c>
      <c r="E11" s="6" t="str">
        <f>VLOOKUP(C11,'Tồn kho tháng 5'!$C$4:$E$13,3,0)</f>
        <v>kg</v>
      </c>
      <c r="F11" s="3" t="s">
        <v>82</v>
      </c>
      <c r="G11" s="26">
        <v>5</v>
      </c>
      <c r="H11" s="26"/>
      <c r="I11" s="32"/>
      <c r="J11"/>
      <c r="K11"/>
      <c r="L11"/>
    </row>
    <row r="12" spans="1:12" ht="16.5">
      <c r="A12" s="29">
        <v>7</v>
      </c>
      <c r="B12" s="6"/>
      <c r="C12" s="6" t="s">
        <v>75</v>
      </c>
      <c r="D12" s="27" t="str">
        <f>VLOOKUP(C12,'Tồn kho tháng 5'!$C$4:$D$13,2,0)</f>
        <v>Bột canh</v>
      </c>
      <c r="E12" s="6" t="str">
        <f>VLOOKUP(C12,'Tồn kho tháng 5'!$C$4:$E$13,3,0)</f>
        <v>kg</v>
      </c>
      <c r="F12" s="3" t="s">
        <v>82</v>
      </c>
      <c r="G12" s="4">
        <f>10*0.195</f>
        <v>1.9500000000000002</v>
      </c>
      <c r="H12" s="64"/>
      <c r="I12" s="32"/>
      <c r="J12"/>
      <c r="K12"/>
      <c r="L12"/>
    </row>
    <row r="13" spans="1:14" ht="16.5" customHeight="1">
      <c r="A13" s="29">
        <v>8</v>
      </c>
      <c r="B13" s="6"/>
      <c r="C13" s="6" t="s">
        <v>80</v>
      </c>
      <c r="D13" s="27" t="str">
        <f>VLOOKUP(C13,'Tồn kho tháng 5'!$C$4:$D$13,2,0)</f>
        <v>Bột ngọt</v>
      </c>
      <c r="E13" s="6" t="str">
        <f>VLOOKUP(C13,'Tồn kho tháng 5'!$C$4:$E$13,3,0)</f>
        <v>kg</v>
      </c>
      <c r="F13" s="3" t="s">
        <v>82</v>
      </c>
      <c r="G13" s="4">
        <f>5*0.454</f>
        <v>2.27</v>
      </c>
      <c r="H13" s="64"/>
      <c r="I13" s="32"/>
      <c r="J13"/>
      <c r="K13"/>
      <c r="L13"/>
      <c r="M13"/>
      <c r="N13"/>
    </row>
    <row r="14" spans="1:13" ht="16.5">
      <c r="A14" s="29">
        <v>9</v>
      </c>
      <c r="B14" s="6"/>
      <c r="C14" s="6" t="s">
        <v>77</v>
      </c>
      <c r="D14" s="27" t="str">
        <f>VLOOKUP(C14,'Tồn kho tháng 5'!$C$4:$D$13,2,0)</f>
        <v>Nước mắm</v>
      </c>
      <c r="E14" s="6" t="str">
        <f>VLOOKUP(C14,'Tồn kho tháng 5'!$C$4:$E$13,3,0)</f>
        <v>lít</v>
      </c>
      <c r="F14" s="3" t="s">
        <v>82</v>
      </c>
      <c r="G14" s="4">
        <v>3.5</v>
      </c>
      <c r="H14" s="64"/>
      <c r="I14" s="32"/>
      <c r="J14"/>
      <c r="K14"/>
      <c r="L14"/>
      <c r="M14"/>
    </row>
    <row r="15" spans="1:13" ht="16.5">
      <c r="A15" s="29">
        <v>10</v>
      </c>
      <c r="B15" s="6"/>
      <c r="C15" s="6" t="s">
        <v>76</v>
      </c>
      <c r="D15" s="27" t="str">
        <f>VLOOKUP(C15,'Tồn kho tháng 5'!$C$4:$D$13,2,0)</f>
        <v>Hạt nêm</v>
      </c>
      <c r="E15" s="6" t="str">
        <f>VLOOKUP(C15,'Tồn kho tháng 5'!$C$4:$E$13,3,0)</f>
        <v>kg</v>
      </c>
      <c r="F15" s="3" t="s">
        <v>82</v>
      </c>
      <c r="G15" s="4">
        <v>2</v>
      </c>
      <c r="H15" s="48"/>
      <c r="I15" s="32"/>
      <c r="J15"/>
      <c r="K15"/>
      <c r="L15"/>
      <c r="M15"/>
    </row>
    <row r="16" spans="1:13" ht="16.5">
      <c r="A16" s="29">
        <v>11</v>
      </c>
      <c r="B16" s="6"/>
      <c r="C16" s="6" t="s">
        <v>81</v>
      </c>
      <c r="D16" s="27" t="str">
        <f>VLOOKUP(C16,'Tồn kho tháng 5'!$C$4:$D$13,2,0)</f>
        <v>Nước tương</v>
      </c>
      <c r="E16" s="6" t="str">
        <f>VLOOKUP(C16,'Tồn kho tháng 5'!$C$4:$E$13,3,0)</f>
        <v>lít</v>
      </c>
      <c r="F16" s="3" t="s">
        <v>82</v>
      </c>
      <c r="G16" s="26">
        <f>5*0.454</f>
        <v>2.27</v>
      </c>
      <c r="H16" s="48"/>
      <c r="I16" s="32"/>
      <c r="J16"/>
      <c r="K16"/>
      <c r="L16"/>
      <c r="M16"/>
    </row>
    <row r="17" spans="1:13" ht="16.5">
      <c r="A17" s="29">
        <v>12</v>
      </c>
      <c r="B17" s="6"/>
      <c r="C17" s="6" t="s">
        <v>78</v>
      </c>
      <c r="D17" s="27" t="str">
        <f>VLOOKUP(C17,'Tồn kho tháng 5'!$C$4:$D$13,2,0)</f>
        <v>Dầu ăn</v>
      </c>
      <c r="E17" s="6" t="str">
        <f>VLOOKUP(C17,'Tồn kho tháng 5'!$C$4:$E$13,3,0)</f>
        <v>lít</v>
      </c>
      <c r="F17" s="3" t="s">
        <v>82</v>
      </c>
      <c r="G17" s="4">
        <v>5</v>
      </c>
      <c r="H17" s="48"/>
      <c r="I17" s="32"/>
      <c r="J17"/>
      <c r="K17"/>
      <c r="L17"/>
      <c r="M17"/>
    </row>
    <row r="18" spans="1:10" ht="16.5">
      <c r="A18" s="29">
        <v>13</v>
      </c>
      <c r="B18" s="6">
        <v>42896</v>
      </c>
      <c r="C18" s="6" t="s">
        <v>72</v>
      </c>
      <c r="D18" s="27" t="str">
        <f>VLOOKUP(C18,'Tồn kho tháng 5'!$C$4:$D$13,2,0)</f>
        <v>Gạo</v>
      </c>
      <c r="E18" s="6" t="str">
        <f>VLOOKUP(C18,'Tồn kho tháng 5'!$C$4:$E$13,3,0)</f>
        <v>kg</v>
      </c>
      <c r="F18" s="3" t="s">
        <v>83</v>
      </c>
      <c r="G18" s="4"/>
      <c r="H18" s="64">
        <v>15</v>
      </c>
      <c r="I18" s="32"/>
      <c r="J18" s="1"/>
    </row>
    <row r="19" spans="1:10" ht="16.5">
      <c r="A19" s="29">
        <v>14</v>
      </c>
      <c r="B19" s="6"/>
      <c r="C19" s="6" t="s">
        <v>73</v>
      </c>
      <c r="D19" s="27" t="str">
        <f>VLOOKUP(C19,'Tồn kho tháng 5'!$C$4:$D$13,2,0)</f>
        <v>Đường</v>
      </c>
      <c r="E19" s="6" t="str">
        <f>VLOOKUP(C19,'Tồn kho tháng 5'!$C$4:$E$13,3,0)</f>
        <v>kg</v>
      </c>
      <c r="F19" s="3" t="s">
        <v>83</v>
      </c>
      <c r="G19" s="5"/>
      <c r="H19" s="64">
        <v>1</v>
      </c>
      <c r="I19" s="32"/>
      <c r="J19" s="1"/>
    </row>
    <row r="20" spans="1:10" ht="16.5">
      <c r="A20" s="29">
        <v>15</v>
      </c>
      <c r="B20" s="6"/>
      <c r="C20" s="6" t="s">
        <v>74</v>
      </c>
      <c r="D20" s="27" t="str">
        <f>VLOOKUP(C20,'Tồn kho tháng 5'!$C$4:$D$13,2,0)</f>
        <v>Muối</v>
      </c>
      <c r="E20" s="6" t="str">
        <f>VLOOKUP(C20,'Tồn kho tháng 5'!$C$4:$E$13,3,0)</f>
        <v>kg</v>
      </c>
      <c r="F20" s="3" t="s">
        <v>83</v>
      </c>
      <c r="G20" s="26"/>
      <c r="H20" s="48">
        <v>1</v>
      </c>
      <c r="I20" s="32"/>
      <c r="J20" s="1"/>
    </row>
    <row r="21" spans="1:13" ht="16.5">
      <c r="A21" s="29">
        <v>16</v>
      </c>
      <c r="B21" s="6"/>
      <c r="C21" s="6" t="s">
        <v>75</v>
      </c>
      <c r="D21" s="27" t="str">
        <f>VLOOKUP(C21,'Tồn kho tháng 5'!$C$4:$D$13,2,0)</f>
        <v>Bột canh</v>
      </c>
      <c r="E21" s="6" t="str">
        <f>VLOOKUP(C21,'Tồn kho tháng 5'!$C$4:$E$13,3,0)</f>
        <v>kg</v>
      </c>
      <c r="F21" s="3" t="s">
        <v>83</v>
      </c>
      <c r="G21" s="67"/>
      <c r="H21" s="48">
        <f>2*0.195</f>
        <v>0.39</v>
      </c>
      <c r="I21" s="32"/>
      <c r="J21"/>
      <c r="K21"/>
      <c r="L21"/>
      <c r="M21"/>
    </row>
    <row r="22" spans="1:13" ht="16.5">
      <c r="A22" s="29">
        <v>17</v>
      </c>
      <c r="B22" s="6"/>
      <c r="C22" s="6" t="s">
        <v>78</v>
      </c>
      <c r="D22" s="27" t="str">
        <f>VLOOKUP(C22,'Tồn kho tháng 5'!$C$4:$D$13,2,0)</f>
        <v>Dầu ăn</v>
      </c>
      <c r="E22" s="6" t="str">
        <f>VLOOKUP(C22,'Tồn kho tháng 5'!$C$4:$E$13,3,0)</f>
        <v>lít</v>
      </c>
      <c r="F22" s="3" t="s">
        <v>83</v>
      </c>
      <c r="G22" s="4"/>
      <c r="H22" s="48">
        <v>1</v>
      </c>
      <c r="I22" s="32"/>
      <c r="J22"/>
      <c r="K22"/>
      <c r="L22"/>
      <c r="M22"/>
    </row>
    <row r="23" spans="1:13" ht="16.5">
      <c r="A23" s="29">
        <v>18</v>
      </c>
      <c r="B23" s="6">
        <v>42896</v>
      </c>
      <c r="C23" s="6" t="s">
        <v>72</v>
      </c>
      <c r="D23" s="27" t="str">
        <f>VLOOKUP(C23,'Tồn kho tháng 5'!$C$4:$D$13,2,0)</f>
        <v>Gạo</v>
      </c>
      <c r="E23" s="6" t="str">
        <f>VLOOKUP(C23,'Tồn kho tháng 5'!$C$4:$E$13,3,0)</f>
        <v>kg</v>
      </c>
      <c r="F23" s="3" t="s">
        <v>84</v>
      </c>
      <c r="G23" s="4"/>
      <c r="H23" s="48">
        <v>10</v>
      </c>
      <c r="I23" s="32"/>
      <c r="J23"/>
      <c r="K23"/>
      <c r="L23"/>
      <c r="M23"/>
    </row>
    <row r="24" spans="1:13" ht="16.5">
      <c r="A24" s="29">
        <v>19</v>
      </c>
      <c r="B24" s="6"/>
      <c r="C24" s="6" t="s">
        <v>73</v>
      </c>
      <c r="D24" s="27" t="str">
        <f>VLOOKUP(C24,'Tồn kho tháng 5'!$C$4:$D$13,2,0)</f>
        <v>Đường</v>
      </c>
      <c r="E24" s="6" t="str">
        <f>VLOOKUP(C24,'Tồn kho tháng 5'!$C$4:$E$13,3,0)</f>
        <v>kg</v>
      </c>
      <c r="F24" s="3" t="s">
        <v>84</v>
      </c>
      <c r="G24" s="4"/>
      <c r="H24" s="64">
        <v>1</v>
      </c>
      <c r="I24" s="32"/>
      <c r="J24"/>
      <c r="K24"/>
      <c r="L24"/>
      <c r="M24"/>
    </row>
    <row r="25" spans="1:10" ht="16.5">
      <c r="A25" s="29">
        <v>20</v>
      </c>
      <c r="B25" s="6"/>
      <c r="C25" s="6" t="s">
        <v>74</v>
      </c>
      <c r="D25" s="27" t="str">
        <f>VLOOKUP(C25,'Tồn kho tháng 5'!$C$4:$D$13,2,0)</f>
        <v>Muối</v>
      </c>
      <c r="E25" s="6" t="str">
        <f>VLOOKUP(C25,'Tồn kho tháng 5'!$C$4:$E$13,3,0)</f>
        <v>kg</v>
      </c>
      <c r="F25" s="3" t="s">
        <v>84</v>
      </c>
      <c r="G25" s="4"/>
      <c r="H25" s="64">
        <v>1</v>
      </c>
      <c r="I25" s="32"/>
      <c r="J25" s="1"/>
    </row>
    <row r="26" spans="1:10" ht="16.5">
      <c r="A26" s="29">
        <v>21</v>
      </c>
      <c r="B26" s="6"/>
      <c r="C26" s="6" t="s">
        <v>78</v>
      </c>
      <c r="D26" s="27" t="str">
        <f>VLOOKUP(C26,'Tồn kho tháng 5'!$C$4:$D$13,2,0)</f>
        <v>Dầu ăn</v>
      </c>
      <c r="E26" s="6" t="str">
        <f>VLOOKUP(C26,'Tồn kho tháng 5'!$C$4:$E$13,3,0)</f>
        <v>lít</v>
      </c>
      <c r="F26" s="3" t="s">
        <v>84</v>
      </c>
      <c r="G26" s="4"/>
      <c r="H26" s="48">
        <v>1</v>
      </c>
      <c r="I26" s="32"/>
      <c r="J26" s="1"/>
    </row>
    <row r="27" spans="1:13" ht="16.5">
      <c r="A27" s="29">
        <v>22</v>
      </c>
      <c r="B27" s="6">
        <v>42902</v>
      </c>
      <c r="C27" s="6" t="s">
        <v>72</v>
      </c>
      <c r="D27" s="27" t="str">
        <f>VLOOKUP(C27,'Tồn kho tháng 5'!$C$4:$D$13,2,0)</f>
        <v>Gạo</v>
      </c>
      <c r="E27" s="6" t="str">
        <f>VLOOKUP(C27,'Tồn kho tháng 5'!$C$4:$E$13,3,0)</f>
        <v>kg</v>
      </c>
      <c r="F27" s="3" t="s">
        <v>82</v>
      </c>
      <c r="G27" s="4">
        <v>100</v>
      </c>
      <c r="H27" s="48"/>
      <c r="I27" s="32"/>
      <c r="J27"/>
      <c r="K27"/>
      <c r="L27"/>
      <c r="M27"/>
    </row>
    <row r="28" spans="1:13" ht="16.5">
      <c r="A28" s="29">
        <v>23</v>
      </c>
      <c r="B28" s="6"/>
      <c r="C28" s="6" t="s">
        <v>73</v>
      </c>
      <c r="D28" s="27" t="str">
        <f>VLOOKUP(C28,'Tồn kho tháng 5'!$C$4:$D$13,2,0)</f>
        <v>Đường</v>
      </c>
      <c r="E28" s="6" t="str">
        <f>VLOOKUP(C28,'Tồn kho tháng 5'!$C$4:$E$13,3,0)</f>
        <v>kg</v>
      </c>
      <c r="F28" s="3" t="s">
        <v>82</v>
      </c>
      <c r="G28" s="4">
        <v>12</v>
      </c>
      <c r="H28" s="48"/>
      <c r="I28" s="32"/>
      <c r="J28"/>
      <c r="K28"/>
      <c r="L28"/>
      <c r="M28"/>
    </row>
    <row r="29" spans="1:13" ht="16.5">
      <c r="A29" s="29">
        <v>24</v>
      </c>
      <c r="B29" s="6"/>
      <c r="C29" s="6" t="s">
        <v>76</v>
      </c>
      <c r="D29" s="27" t="str">
        <f>VLOOKUP(C29,'Tồn kho tháng 5'!$C$4:$D$13,2,0)</f>
        <v>Hạt nêm</v>
      </c>
      <c r="E29" s="6" t="str">
        <f>VLOOKUP(C29,'Tồn kho tháng 5'!$C$4:$E$13,3,0)</f>
        <v>kg</v>
      </c>
      <c r="F29" s="3" t="s">
        <v>82</v>
      </c>
      <c r="G29" s="4">
        <v>3.2</v>
      </c>
      <c r="H29" s="48"/>
      <c r="I29" s="32"/>
      <c r="J29"/>
      <c r="K29"/>
      <c r="L29"/>
      <c r="M29"/>
    </row>
    <row r="30" spans="1:13" ht="16.5">
      <c r="A30" s="29">
        <v>25</v>
      </c>
      <c r="B30" s="6"/>
      <c r="C30" s="6" t="s">
        <v>80</v>
      </c>
      <c r="D30" s="27" t="str">
        <f>VLOOKUP(C30,'Tồn kho tháng 5'!$C$4:$D$13,2,0)</f>
        <v>Bột ngọt</v>
      </c>
      <c r="E30" s="6" t="str">
        <f>VLOOKUP(C30,'Tồn kho tháng 5'!$C$4:$E$13,3,0)</f>
        <v>kg</v>
      </c>
      <c r="F30" s="3" t="s">
        <v>82</v>
      </c>
      <c r="G30" s="4">
        <f>5*454/1000</f>
        <v>2.27</v>
      </c>
      <c r="H30" s="48"/>
      <c r="I30" s="32"/>
      <c r="J30"/>
      <c r="K30"/>
      <c r="L30"/>
      <c r="M30"/>
    </row>
    <row r="31" spans="1:10" ht="16.5">
      <c r="A31" s="29">
        <v>26</v>
      </c>
      <c r="B31" s="6"/>
      <c r="C31" s="6" t="s">
        <v>77</v>
      </c>
      <c r="D31" s="27" t="str">
        <f>VLOOKUP(C31,'Tồn kho tháng 5'!$C$4:$D$13,2,0)</f>
        <v>Nước mắm</v>
      </c>
      <c r="E31" s="6" t="str">
        <f>VLOOKUP(C31,'Tồn kho tháng 5'!$C$4:$E$13,3,0)</f>
        <v>lít</v>
      </c>
      <c r="F31" s="3" t="s">
        <v>82</v>
      </c>
      <c r="G31" s="4">
        <f>10*0.5</f>
        <v>5</v>
      </c>
      <c r="H31" s="48"/>
      <c r="I31" s="32"/>
      <c r="J31" s="1"/>
    </row>
    <row r="32" spans="1:14" ht="16.5">
      <c r="A32" s="29">
        <v>27</v>
      </c>
      <c r="B32" s="6"/>
      <c r="C32" s="6" t="s">
        <v>81</v>
      </c>
      <c r="D32" s="27" t="str">
        <f>VLOOKUP(C32,'Tồn kho tháng 5'!$C$4:$D$13,2,0)</f>
        <v>Nước tương</v>
      </c>
      <c r="E32" s="6" t="str">
        <f>VLOOKUP(C32,'Tồn kho tháng 5'!$C$4:$E$13,3,0)</f>
        <v>lít</v>
      </c>
      <c r="F32" s="3" t="s">
        <v>82</v>
      </c>
      <c r="G32" s="4">
        <f>12*0.454</f>
        <v>5.448</v>
      </c>
      <c r="H32" s="48"/>
      <c r="I32" s="32"/>
      <c r="J32"/>
      <c r="K32"/>
      <c r="L32"/>
      <c r="M32"/>
      <c r="N32"/>
    </row>
    <row r="33" spans="1:14" ht="16.5">
      <c r="A33" s="29">
        <v>28</v>
      </c>
      <c r="B33" s="6"/>
      <c r="C33" s="6" t="s">
        <v>78</v>
      </c>
      <c r="D33" s="27" t="str">
        <f>VLOOKUP(C33,'Tồn kho tháng 5'!$C$4:$D$13,2,0)</f>
        <v>Dầu ăn</v>
      </c>
      <c r="E33" s="6" t="str">
        <f>VLOOKUP(C33,'Tồn kho tháng 5'!$C$4:$E$13,3,0)</f>
        <v>lít</v>
      </c>
      <c r="F33" s="3" t="s">
        <v>82</v>
      </c>
      <c r="G33" s="4">
        <v>5</v>
      </c>
      <c r="H33" s="48"/>
      <c r="I33" s="32"/>
      <c r="J33"/>
      <c r="K33"/>
      <c r="L33"/>
      <c r="M33"/>
      <c r="N33"/>
    </row>
    <row r="34" spans="1:14" ht="16.5">
      <c r="A34" s="29">
        <v>29</v>
      </c>
      <c r="B34" s="6">
        <v>42911</v>
      </c>
      <c r="C34" s="6" t="s">
        <v>72</v>
      </c>
      <c r="D34" s="27" t="str">
        <f>VLOOKUP(C34,'Tồn kho tháng 5'!$C$4:$D$13,2,0)</f>
        <v>Gạo</v>
      </c>
      <c r="E34" s="6" t="str">
        <f>VLOOKUP(C34,'Tồn kho tháng 5'!$C$4:$E$13,3,0)</f>
        <v>kg</v>
      </c>
      <c r="F34" s="3" t="s">
        <v>85</v>
      </c>
      <c r="G34" s="4"/>
      <c r="H34" s="48">
        <v>10</v>
      </c>
      <c r="I34" s="32"/>
      <c r="J34"/>
      <c r="K34"/>
      <c r="L34"/>
      <c r="M34"/>
      <c r="N34"/>
    </row>
    <row r="35" spans="1:16" ht="16.5">
      <c r="A35" s="29">
        <v>30</v>
      </c>
      <c r="B35" s="6"/>
      <c r="C35" s="6" t="s">
        <v>73</v>
      </c>
      <c r="D35" s="27" t="str">
        <f>VLOOKUP(C35,'Tồn kho tháng 5'!$C$4:$D$13,2,0)</f>
        <v>Đường</v>
      </c>
      <c r="E35" s="6" t="str">
        <f>VLOOKUP(C35,'Tồn kho tháng 5'!$C$4:$E$13,3,0)</f>
        <v>kg</v>
      </c>
      <c r="F35" s="3" t="s">
        <v>85</v>
      </c>
      <c r="G35" s="4"/>
      <c r="H35" s="48">
        <v>1</v>
      </c>
      <c r="I35" s="32"/>
      <c r="J35"/>
      <c r="K35"/>
      <c r="L35"/>
      <c r="M35"/>
      <c r="N35"/>
      <c r="O35"/>
      <c r="P35"/>
    </row>
    <row r="36" spans="1:16" ht="16.5">
      <c r="A36" s="29">
        <v>31</v>
      </c>
      <c r="B36" s="6"/>
      <c r="C36" s="6" t="s">
        <v>75</v>
      </c>
      <c r="D36" s="27" t="str">
        <f>VLOOKUP(C36,'Tồn kho tháng 5'!$C$4:$D$13,2,0)</f>
        <v>Bột canh</v>
      </c>
      <c r="E36" s="6" t="str">
        <f>VLOOKUP(C36,'Tồn kho tháng 5'!$C$4:$E$13,3,0)</f>
        <v>kg</v>
      </c>
      <c r="F36" s="3" t="s">
        <v>85</v>
      </c>
      <c r="G36" s="4"/>
      <c r="H36" s="48">
        <v>0.195</v>
      </c>
      <c r="I36" s="32"/>
      <c r="J36"/>
      <c r="K36"/>
      <c r="L36"/>
      <c r="M36"/>
      <c r="N36"/>
      <c r="O36"/>
      <c r="P36"/>
    </row>
    <row r="37" spans="1:16" ht="16.5">
      <c r="A37" s="29">
        <v>32</v>
      </c>
      <c r="B37" s="6"/>
      <c r="C37" s="6" t="s">
        <v>78</v>
      </c>
      <c r="D37" s="27" t="str">
        <f>VLOOKUP(C37,'Tồn kho tháng 5'!$C$4:$D$13,2,0)</f>
        <v>Dầu ăn</v>
      </c>
      <c r="E37" s="6" t="str">
        <f>VLOOKUP(C37,'Tồn kho tháng 5'!$C$4:$E$13,3,0)</f>
        <v>lít</v>
      </c>
      <c r="F37" s="3" t="s">
        <v>85</v>
      </c>
      <c r="G37" s="4"/>
      <c r="H37" s="48">
        <v>1</v>
      </c>
      <c r="I37" s="32"/>
      <c r="J37"/>
      <c r="K37"/>
      <c r="L37"/>
      <c r="M37"/>
      <c r="N37"/>
      <c r="O37"/>
      <c r="P37"/>
    </row>
    <row r="38" spans="1:16" ht="16.5">
      <c r="A38" s="29">
        <v>33</v>
      </c>
      <c r="B38" s="6"/>
      <c r="C38" s="6" t="s">
        <v>76</v>
      </c>
      <c r="D38" s="27" t="str">
        <f>VLOOKUP(C38,'Tồn kho tháng 5'!$C$4:$D$13,2,0)</f>
        <v>Hạt nêm</v>
      </c>
      <c r="E38" s="6" t="str">
        <f>VLOOKUP(C38,'Tồn kho tháng 5'!$C$4:$E$13,3,0)</f>
        <v>kg</v>
      </c>
      <c r="F38" s="3" t="s">
        <v>85</v>
      </c>
      <c r="G38" s="4"/>
      <c r="H38" s="48">
        <v>0.2</v>
      </c>
      <c r="I38" s="32"/>
      <c r="J38"/>
      <c r="K38"/>
      <c r="L38"/>
      <c r="M38"/>
      <c r="N38"/>
      <c r="O38"/>
      <c r="P38"/>
    </row>
    <row r="39" spans="1:16" ht="16.5">
      <c r="A39" s="29">
        <v>34</v>
      </c>
      <c r="B39" s="6">
        <v>42911</v>
      </c>
      <c r="C39" s="6" t="s">
        <v>72</v>
      </c>
      <c r="D39" s="27" t="str">
        <f>VLOOKUP(C39,'Tồn kho tháng 5'!$C$4:$D$13,2,0)</f>
        <v>Gạo</v>
      </c>
      <c r="E39" s="6" t="str">
        <f>VLOOKUP(C39,'Tồn kho tháng 5'!$C$4:$E$13,3,0)</f>
        <v>kg</v>
      </c>
      <c r="F39" s="3" t="s">
        <v>86</v>
      </c>
      <c r="G39" s="4"/>
      <c r="H39" s="48">
        <v>20</v>
      </c>
      <c r="I39" s="32"/>
      <c r="J39"/>
      <c r="K39"/>
      <c r="L39"/>
      <c r="M39"/>
      <c r="N39"/>
      <c r="O39"/>
      <c r="P39"/>
    </row>
    <row r="40" spans="1:16" ht="16.5">
      <c r="A40" s="29">
        <v>35</v>
      </c>
      <c r="B40" s="6"/>
      <c r="C40" s="6" t="s">
        <v>73</v>
      </c>
      <c r="D40" s="27" t="str">
        <f>VLOOKUP(C40,'Tồn kho tháng 5'!$C$4:$D$13,2,0)</f>
        <v>Đường</v>
      </c>
      <c r="E40" s="6" t="str">
        <f>VLOOKUP(C40,'Tồn kho tháng 5'!$C$4:$E$13,3,0)</f>
        <v>kg</v>
      </c>
      <c r="F40" s="3" t="s">
        <v>86</v>
      </c>
      <c r="G40" s="4"/>
      <c r="H40" s="48">
        <v>1</v>
      </c>
      <c r="I40" s="32"/>
      <c r="J40"/>
      <c r="K40"/>
      <c r="L40"/>
      <c r="M40"/>
      <c r="N40"/>
      <c r="O40"/>
      <c r="P40"/>
    </row>
    <row r="41" spans="1:16" ht="16.5">
      <c r="A41" s="29">
        <v>36</v>
      </c>
      <c r="B41" s="6"/>
      <c r="C41" s="6" t="s">
        <v>74</v>
      </c>
      <c r="D41" s="27" t="str">
        <f>VLOOKUP(C41,'Tồn kho tháng 5'!$C$4:$D$13,2,0)</f>
        <v>Muối</v>
      </c>
      <c r="E41" s="6" t="str">
        <f>VLOOKUP(C41,'Tồn kho tháng 5'!$C$4:$E$13,3,0)</f>
        <v>kg</v>
      </c>
      <c r="F41" s="3" t="s">
        <v>86</v>
      </c>
      <c r="G41" s="4"/>
      <c r="H41" s="48">
        <v>1</v>
      </c>
      <c r="I41" s="32"/>
      <c r="J41"/>
      <c r="K41"/>
      <c r="L41"/>
      <c r="M41"/>
      <c r="N41"/>
      <c r="O41"/>
      <c r="P41"/>
    </row>
    <row r="42" spans="1:16" ht="16.5">
      <c r="A42" s="29">
        <v>37</v>
      </c>
      <c r="B42" s="6"/>
      <c r="C42" s="6" t="s">
        <v>78</v>
      </c>
      <c r="D42" s="27" t="str">
        <f>VLOOKUP(C42,'Tồn kho tháng 5'!$C$4:$D$13,2,0)</f>
        <v>Dầu ăn</v>
      </c>
      <c r="E42" s="6" t="str">
        <f>VLOOKUP(C42,'Tồn kho tháng 5'!$C$4:$E$13,3,0)</f>
        <v>lít</v>
      </c>
      <c r="F42" s="3" t="s">
        <v>86</v>
      </c>
      <c r="G42" s="4"/>
      <c r="H42" s="48">
        <v>1</v>
      </c>
      <c r="I42" s="32"/>
      <c r="J42"/>
      <c r="K42"/>
      <c r="L42"/>
      <c r="M42"/>
      <c r="N42"/>
      <c r="O42"/>
      <c r="P42"/>
    </row>
    <row r="43" spans="1:16" ht="16.5">
      <c r="A43" s="29">
        <v>38</v>
      </c>
      <c r="B43" s="6"/>
      <c r="C43" s="6" t="s">
        <v>80</v>
      </c>
      <c r="D43" s="27" t="str">
        <f>VLOOKUP(C43,'Tồn kho tháng 5'!$C$4:$D$13,2,0)</f>
        <v>Bột ngọt</v>
      </c>
      <c r="E43" s="6" t="str">
        <f>VLOOKUP(C43,'Tồn kho tháng 5'!$C$4:$E$13,3,0)</f>
        <v>kg</v>
      </c>
      <c r="F43" s="3" t="s">
        <v>86</v>
      </c>
      <c r="G43" s="4"/>
      <c r="H43" s="48">
        <v>0.454</v>
      </c>
      <c r="I43" s="32"/>
      <c r="J43"/>
      <c r="K43"/>
      <c r="L43"/>
      <c r="M43"/>
      <c r="N43"/>
      <c r="O43"/>
      <c r="P43"/>
    </row>
    <row r="44" spans="1:16" ht="16.5">
      <c r="A44" s="29">
        <v>39</v>
      </c>
      <c r="B44" s="6">
        <v>42911</v>
      </c>
      <c r="C44" s="6" t="s">
        <v>72</v>
      </c>
      <c r="D44" s="27" t="str">
        <f>VLOOKUP(C44,'Tồn kho tháng 5'!$C$4:$D$13,2,0)</f>
        <v>Gạo</v>
      </c>
      <c r="E44" s="6" t="str">
        <f>VLOOKUP(C44,'Tồn kho tháng 5'!$C$4:$E$13,3,0)</f>
        <v>kg</v>
      </c>
      <c r="F44" s="3" t="s">
        <v>87</v>
      </c>
      <c r="G44" s="4"/>
      <c r="H44" s="48">
        <v>30</v>
      </c>
      <c r="I44" s="32"/>
      <c r="J44"/>
      <c r="K44"/>
      <c r="L44"/>
      <c r="M44"/>
      <c r="N44"/>
      <c r="O44"/>
      <c r="P44"/>
    </row>
    <row r="45" spans="1:16" ht="16.5">
      <c r="A45" s="29">
        <v>40</v>
      </c>
      <c r="B45" s="6"/>
      <c r="C45" s="6" t="s">
        <v>73</v>
      </c>
      <c r="D45" s="27" t="str">
        <f>VLOOKUP(C45,'Tồn kho tháng 5'!$C$4:$D$13,2,0)</f>
        <v>Đường</v>
      </c>
      <c r="E45" s="6" t="str">
        <f>VLOOKUP(C45,'Tồn kho tháng 5'!$C$4:$E$13,3,0)</f>
        <v>kg</v>
      </c>
      <c r="F45" s="3" t="s">
        <v>87</v>
      </c>
      <c r="G45" s="4"/>
      <c r="H45" s="48">
        <v>1</v>
      </c>
      <c r="I45" s="32"/>
      <c r="J45"/>
      <c r="K45"/>
      <c r="L45"/>
      <c r="M45"/>
      <c r="N45"/>
      <c r="O45"/>
      <c r="P45"/>
    </row>
    <row r="46" spans="1:16" ht="16.5">
      <c r="A46" s="29">
        <v>41</v>
      </c>
      <c r="B46" s="6"/>
      <c r="C46" s="6" t="s">
        <v>75</v>
      </c>
      <c r="D46" s="27" t="str">
        <f>VLOOKUP(C46,'Tồn kho tháng 5'!$C$4:$D$13,2,0)</f>
        <v>Bột canh</v>
      </c>
      <c r="E46" s="6" t="str">
        <f>VLOOKUP(C46,'Tồn kho tháng 5'!$C$4:$E$13,3,0)</f>
        <v>kg</v>
      </c>
      <c r="F46" s="3" t="s">
        <v>87</v>
      </c>
      <c r="G46" s="4"/>
      <c r="H46" s="48">
        <f>2*0.195</f>
        <v>0.39</v>
      </c>
      <c r="I46" s="32"/>
      <c r="J46"/>
      <c r="K46"/>
      <c r="L46"/>
      <c r="M46"/>
      <c r="N46"/>
      <c r="O46"/>
      <c r="P46"/>
    </row>
    <row r="47" spans="1:16" ht="16.5">
      <c r="A47" s="29">
        <v>42</v>
      </c>
      <c r="B47" s="6">
        <v>42911</v>
      </c>
      <c r="C47" s="6" t="s">
        <v>72</v>
      </c>
      <c r="D47" s="27" t="str">
        <f>VLOOKUP(C47,'Tồn kho tháng 5'!$C$4:$D$13,2,0)</f>
        <v>Gạo</v>
      </c>
      <c r="E47" s="6" t="str">
        <f>VLOOKUP(C47,'Tồn kho tháng 5'!$C$4:$E$13,3,0)</f>
        <v>kg</v>
      </c>
      <c r="F47" s="3" t="s">
        <v>88</v>
      </c>
      <c r="G47" s="4"/>
      <c r="H47" s="48">
        <v>20</v>
      </c>
      <c r="I47" s="32"/>
      <c r="J47"/>
      <c r="K47"/>
      <c r="L47"/>
      <c r="M47"/>
      <c r="N47"/>
      <c r="O47"/>
      <c r="P47"/>
    </row>
    <row r="48" spans="1:16" ht="16.5">
      <c r="A48" s="29">
        <v>43</v>
      </c>
      <c r="B48" s="6"/>
      <c r="C48" s="6" t="s">
        <v>73</v>
      </c>
      <c r="D48" s="27" t="str">
        <f>VLOOKUP(C48,'Tồn kho tháng 5'!$C$4:$D$13,2,0)</f>
        <v>Đường</v>
      </c>
      <c r="E48" s="6" t="str">
        <f>VLOOKUP(C48,'Tồn kho tháng 5'!$C$4:$E$13,3,0)</f>
        <v>kg</v>
      </c>
      <c r="F48" s="3" t="s">
        <v>88</v>
      </c>
      <c r="G48" s="4"/>
      <c r="H48" s="48">
        <v>1</v>
      </c>
      <c r="I48" s="32"/>
      <c r="J48"/>
      <c r="K48"/>
      <c r="L48"/>
      <c r="M48"/>
      <c r="N48"/>
      <c r="O48"/>
      <c r="P48"/>
    </row>
    <row r="49" spans="1:16" ht="16.5">
      <c r="A49" s="29">
        <v>44</v>
      </c>
      <c r="B49" s="6"/>
      <c r="C49" s="6" t="s">
        <v>80</v>
      </c>
      <c r="D49" s="27" t="str">
        <f>VLOOKUP(C49,'Tồn kho tháng 5'!$C$4:$D$13,2,0)</f>
        <v>Bột ngọt</v>
      </c>
      <c r="E49" s="6" t="str">
        <f>VLOOKUP(C49,'Tồn kho tháng 5'!$C$4:$E$13,3,0)</f>
        <v>kg</v>
      </c>
      <c r="F49" s="3" t="s">
        <v>88</v>
      </c>
      <c r="G49" s="4"/>
      <c r="H49" s="48">
        <v>0.454</v>
      </c>
      <c r="I49" s="32"/>
      <c r="J49"/>
      <c r="K49"/>
      <c r="L49"/>
      <c r="M49"/>
      <c r="N49"/>
      <c r="O49"/>
      <c r="P49"/>
    </row>
    <row r="50" spans="1:16" ht="16.5">
      <c r="A50" s="29">
        <v>45</v>
      </c>
      <c r="B50" s="6"/>
      <c r="C50" s="6" t="s">
        <v>78</v>
      </c>
      <c r="D50" s="27" t="str">
        <f>VLOOKUP(C50,'Tồn kho tháng 5'!$C$4:$D$13,2,0)</f>
        <v>Dầu ăn</v>
      </c>
      <c r="E50" s="6" t="str">
        <f>VLOOKUP(C50,'Tồn kho tháng 5'!$C$4:$E$13,3,0)</f>
        <v>lít</v>
      </c>
      <c r="F50" s="3" t="s">
        <v>88</v>
      </c>
      <c r="G50" s="4"/>
      <c r="H50" s="48">
        <v>0.9</v>
      </c>
      <c r="I50" s="32"/>
      <c r="J50"/>
      <c r="K50"/>
      <c r="L50"/>
      <c r="M50"/>
      <c r="N50"/>
      <c r="O50"/>
      <c r="P50"/>
    </row>
    <row r="51" spans="1:15" ht="16.5">
      <c r="A51" s="29">
        <v>46</v>
      </c>
      <c r="B51" s="6">
        <v>42911</v>
      </c>
      <c r="C51" s="6" t="s">
        <v>72</v>
      </c>
      <c r="D51" s="27" t="str">
        <f>VLOOKUP(C51,'Tồn kho tháng 5'!$C$4:$D$13,2,0)</f>
        <v>Gạo</v>
      </c>
      <c r="E51" s="6" t="str">
        <f>VLOOKUP(C51,'Tồn kho tháng 5'!$C$4:$E$13,3,0)</f>
        <v>kg</v>
      </c>
      <c r="F51" s="3" t="s">
        <v>89</v>
      </c>
      <c r="G51" s="4"/>
      <c r="H51" s="48">
        <v>20</v>
      </c>
      <c r="I51" s="32"/>
      <c r="J51"/>
      <c r="K51"/>
      <c r="L51"/>
      <c r="M51"/>
      <c r="N51"/>
      <c r="O51"/>
    </row>
    <row r="52" spans="1:15" ht="16.5">
      <c r="A52" s="29">
        <v>47</v>
      </c>
      <c r="B52" s="6"/>
      <c r="C52" s="6" t="s">
        <v>73</v>
      </c>
      <c r="D52" s="27" t="str">
        <f>VLOOKUP(C52,'Tồn kho tháng 5'!$C$4:$D$13,2,0)</f>
        <v>Đường</v>
      </c>
      <c r="E52" s="6" t="str">
        <f>VLOOKUP(C52,'Tồn kho tháng 5'!$C$4:$E$13,3,0)</f>
        <v>kg</v>
      </c>
      <c r="F52" s="3" t="s">
        <v>89</v>
      </c>
      <c r="G52" s="4"/>
      <c r="H52" s="48">
        <v>1</v>
      </c>
      <c r="I52" s="32"/>
      <c r="J52"/>
      <c r="K52"/>
      <c r="L52"/>
      <c r="M52"/>
      <c r="N52"/>
      <c r="O52"/>
    </row>
    <row r="53" spans="1:15" ht="16.5">
      <c r="A53" s="29">
        <v>48</v>
      </c>
      <c r="B53" s="6"/>
      <c r="C53" s="6" t="s">
        <v>75</v>
      </c>
      <c r="D53" s="27" t="str">
        <f>VLOOKUP(C53,'Tồn kho tháng 5'!$C$4:$D$13,2,0)</f>
        <v>Bột canh</v>
      </c>
      <c r="E53" s="6" t="str">
        <f>VLOOKUP(C53,'Tồn kho tháng 5'!$C$4:$E$13,3,0)</f>
        <v>kg</v>
      </c>
      <c r="F53" s="3" t="s">
        <v>89</v>
      </c>
      <c r="G53" s="4"/>
      <c r="H53" s="48">
        <f>2*0.195</f>
        <v>0.39</v>
      </c>
      <c r="I53" s="32"/>
      <c r="J53"/>
      <c r="K53"/>
      <c r="L53"/>
      <c r="M53"/>
      <c r="N53"/>
      <c r="O53"/>
    </row>
    <row r="54" spans="1:15" ht="16.5">
      <c r="A54" s="29">
        <v>49</v>
      </c>
      <c r="B54" s="6"/>
      <c r="C54" s="6" t="s">
        <v>76</v>
      </c>
      <c r="D54" s="27" t="str">
        <f>VLOOKUP(C54,'Tồn kho tháng 5'!$C$4:$D$13,2,0)</f>
        <v>Hạt nêm</v>
      </c>
      <c r="E54" s="6" t="str">
        <f>VLOOKUP(C54,'Tồn kho tháng 5'!$C$4:$E$13,3,0)</f>
        <v>kg</v>
      </c>
      <c r="F54" s="3" t="s">
        <v>89</v>
      </c>
      <c r="G54" s="4"/>
      <c r="H54" s="48">
        <v>0.2</v>
      </c>
      <c r="I54" s="32"/>
      <c r="J54"/>
      <c r="K54"/>
      <c r="L54"/>
      <c r="M54"/>
      <c r="N54"/>
      <c r="O54"/>
    </row>
    <row r="55" spans="1:15" ht="16.5">
      <c r="A55" s="29">
        <v>50</v>
      </c>
      <c r="B55" s="6">
        <v>42911</v>
      </c>
      <c r="C55" s="6" t="s">
        <v>72</v>
      </c>
      <c r="D55" s="27" t="str">
        <f>VLOOKUP(C55,'Tồn kho tháng 5'!$C$4:$D$13,2,0)</f>
        <v>Gạo</v>
      </c>
      <c r="E55" s="6" t="str">
        <f>VLOOKUP(C55,'Tồn kho tháng 5'!$C$4:$E$13,3,0)</f>
        <v>kg</v>
      </c>
      <c r="F55" s="3" t="s">
        <v>90</v>
      </c>
      <c r="G55" s="4"/>
      <c r="H55" s="48">
        <v>20</v>
      </c>
      <c r="I55" s="32"/>
      <c r="J55"/>
      <c r="K55"/>
      <c r="L55"/>
      <c r="M55"/>
      <c r="N55"/>
      <c r="O55"/>
    </row>
    <row r="56" spans="1:15" ht="16.5">
      <c r="A56" s="29">
        <v>51</v>
      </c>
      <c r="B56" s="6"/>
      <c r="C56" s="6" t="s">
        <v>78</v>
      </c>
      <c r="D56" s="27" t="str">
        <f>VLOOKUP(C56,'Tồn kho tháng 5'!$C$4:$D$13,2,0)</f>
        <v>Dầu ăn</v>
      </c>
      <c r="E56" s="6" t="str">
        <f>VLOOKUP(C56,'Tồn kho tháng 5'!$C$4:$E$13,3,0)</f>
        <v>lít</v>
      </c>
      <c r="F56" s="3" t="s">
        <v>90</v>
      </c>
      <c r="G56" s="4"/>
      <c r="H56" s="48">
        <v>1</v>
      </c>
      <c r="I56" s="32"/>
      <c r="J56"/>
      <c r="K56"/>
      <c r="L56"/>
      <c r="M56"/>
      <c r="N56"/>
      <c r="O56"/>
    </row>
    <row r="57" spans="1:15" ht="16.5">
      <c r="A57" s="29">
        <v>52</v>
      </c>
      <c r="B57" s="6"/>
      <c r="C57" s="6" t="s">
        <v>77</v>
      </c>
      <c r="D57" s="27" t="str">
        <f>VLOOKUP(C57,'Tồn kho tháng 5'!$C$4:$D$13,2,0)</f>
        <v>Nước mắm</v>
      </c>
      <c r="E57" s="6" t="str">
        <f>VLOOKUP(C57,'Tồn kho tháng 5'!$C$4:$E$13,3,0)</f>
        <v>lít</v>
      </c>
      <c r="F57" s="3" t="s">
        <v>90</v>
      </c>
      <c r="G57" s="4"/>
      <c r="H57" s="48">
        <v>0.5</v>
      </c>
      <c r="I57" s="32"/>
      <c r="J57"/>
      <c r="K57"/>
      <c r="L57"/>
      <c r="M57"/>
      <c r="N57"/>
      <c r="O57"/>
    </row>
    <row r="58" spans="1:15" ht="16.5">
      <c r="A58" s="29">
        <v>53</v>
      </c>
      <c r="B58" s="6"/>
      <c r="C58" s="6" t="s">
        <v>73</v>
      </c>
      <c r="D58" s="27" t="str">
        <f>VLOOKUP(C58,'Tồn kho tháng 5'!$C$4:$D$13,2,0)</f>
        <v>Đường</v>
      </c>
      <c r="E58" s="6" t="str">
        <f>VLOOKUP(C58,'Tồn kho tháng 5'!$C$4:$E$13,3,0)</f>
        <v>kg</v>
      </c>
      <c r="F58" s="3" t="s">
        <v>90</v>
      </c>
      <c r="G58" s="4"/>
      <c r="H58" s="48">
        <v>1</v>
      </c>
      <c r="I58" s="32"/>
      <c r="J58"/>
      <c r="K58"/>
      <c r="L58"/>
      <c r="M58"/>
      <c r="N58"/>
      <c r="O58"/>
    </row>
    <row r="59" spans="1:15" ht="16.5">
      <c r="A59" s="29">
        <v>54</v>
      </c>
      <c r="B59" s="6">
        <v>42911</v>
      </c>
      <c r="C59" s="6" t="s">
        <v>73</v>
      </c>
      <c r="D59" s="27" t="str">
        <f>VLOOKUP(C59,'Tồn kho tháng 5'!$C$4:$D$13,2,0)</f>
        <v>Đường</v>
      </c>
      <c r="E59" s="6" t="str">
        <f>VLOOKUP(C59,'Tồn kho tháng 5'!$C$4:$E$13,3,0)</f>
        <v>kg</v>
      </c>
      <c r="F59" s="3" t="s">
        <v>91</v>
      </c>
      <c r="G59" s="4"/>
      <c r="H59" s="48">
        <v>1</v>
      </c>
      <c r="I59" s="32"/>
      <c r="J59"/>
      <c r="K59"/>
      <c r="L59"/>
      <c r="M59"/>
      <c r="N59"/>
      <c r="O59"/>
    </row>
    <row r="60" spans="1:15" ht="16.5">
      <c r="A60" s="29">
        <v>55</v>
      </c>
      <c r="B60" s="6"/>
      <c r="C60" s="6" t="s">
        <v>80</v>
      </c>
      <c r="D60" s="27" t="str">
        <f>VLOOKUP(C60,'Tồn kho tháng 5'!$C$4:$D$13,2,0)</f>
        <v>Bột ngọt</v>
      </c>
      <c r="E60" s="6" t="str">
        <f>VLOOKUP(C60,'Tồn kho tháng 5'!$C$4:$E$13,3,0)</f>
        <v>kg</v>
      </c>
      <c r="F60" s="3" t="s">
        <v>91</v>
      </c>
      <c r="G60" s="4"/>
      <c r="H60" s="48">
        <v>0.454</v>
      </c>
      <c r="I60" s="32"/>
      <c r="J60"/>
      <c r="K60"/>
      <c r="L60"/>
      <c r="M60"/>
      <c r="N60"/>
      <c r="O60"/>
    </row>
    <row r="61" spans="1:15" ht="16.5">
      <c r="A61" s="29">
        <v>56</v>
      </c>
      <c r="B61" s="6"/>
      <c r="C61" s="6" t="s">
        <v>75</v>
      </c>
      <c r="D61" s="27" t="str">
        <f>VLOOKUP(C61,'Tồn kho tháng 5'!$C$4:$D$13,2,0)</f>
        <v>Bột canh</v>
      </c>
      <c r="E61" s="6" t="str">
        <f>VLOOKUP(C61,'Tồn kho tháng 5'!$C$4:$E$13,3,0)</f>
        <v>kg</v>
      </c>
      <c r="F61" s="3" t="s">
        <v>91</v>
      </c>
      <c r="G61" s="4"/>
      <c r="H61" s="48">
        <v>0.195</v>
      </c>
      <c r="I61" s="32"/>
      <c r="J61"/>
      <c r="K61"/>
      <c r="L61"/>
      <c r="M61"/>
      <c r="N61"/>
      <c r="O61"/>
    </row>
    <row r="62" spans="1:15" ht="16.5">
      <c r="A62" s="29">
        <v>57</v>
      </c>
      <c r="B62" s="6"/>
      <c r="C62" s="6" t="s">
        <v>77</v>
      </c>
      <c r="D62" s="27" t="str">
        <f>VLOOKUP(C62,'Tồn kho tháng 5'!$C$4:$D$13,2,0)</f>
        <v>Nước mắm</v>
      </c>
      <c r="E62" s="6" t="str">
        <f>VLOOKUP(C62,'Tồn kho tháng 5'!$C$4:$E$13,3,0)</f>
        <v>lít</v>
      </c>
      <c r="F62" s="3" t="s">
        <v>91</v>
      </c>
      <c r="G62" s="4"/>
      <c r="H62" s="48">
        <v>0.9</v>
      </c>
      <c r="I62" s="32"/>
      <c r="J62"/>
      <c r="K62"/>
      <c r="L62"/>
      <c r="M62"/>
      <c r="N62"/>
      <c r="O62"/>
    </row>
    <row r="63" spans="1:15" ht="16.5">
      <c r="A63" s="29">
        <v>58</v>
      </c>
      <c r="B63" s="6"/>
      <c r="C63" s="6" t="s">
        <v>78</v>
      </c>
      <c r="D63" s="27" t="str">
        <f>VLOOKUP(C63,'Tồn kho tháng 5'!$C$4:$D$13,2,0)</f>
        <v>Dầu ăn</v>
      </c>
      <c r="E63" s="6" t="str">
        <f>VLOOKUP(C63,'Tồn kho tháng 5'!$C$4:$E$13,3,0)</f>
        <v>lít</v>
      </c>
      <c r="F63" s="3" t="s">
        <v>91</v>
      </c>
      <c r="G63" s="4"/>
      <c r="H63" s="48">
        <v>1</v>
      </c>
      <c r="I63" s="32"/>
      <c r="J63"/>
      <c r="K63"/>
      <c r="L63"/>
      <c r="M63"/>
      <c r="N63"/>
      <c r="O63"/>
    </row>
    <row r="64" spans="1:15" ht="16.5">
      <c r="A64" s="29">
        <v>59</v>
      </c>
      <c r="B64" s="6">
        <v>42911</v>
      </c>
      <c r="C64" s="6" t="s">
        <v>72</v>
      </c>
      <c r="D64" s="27" t="str">
        <f>VLOOKUP(C64,'Tồn kho tháng 5'!$C$4:$D$13,2,0)</f>
        <v>Gạo</v>
      </c>
      <c r="E64" s="6" t="str">
        <f>VLOOKUP(C64,'Tồn kho tháng 5'!$C$4:$E$13,3,0)</f>
        <v>kg</v>
      </c>
      <c r="F64" s="3" t="s">
        <v>92</v>
      </c>
      <c r="G64" s="4"/>
      <c r="H64" s="48">
        <v>15</v>
      </c>
      <c r="I64" s="32"/>
      <c r="J64"/>
      <c r="K64"/>
      <c r="L64"/>
      <c r="M64"/>
      <c r="N64"/>
      <c r="O64"/>
    </row>
    <row r="65" spans="1:15" ht="16.5">
      <c r="A65" s="29">
        <v>60</v>
      </c>
      <c r="B65" s="6"/>
      <c r="C65" s="6" t="s">
        <v>78</v>
      </c>
      <c r="D65" s="27" t="str">
        <f>VLOOKUP(C65,'Tồn kho tháng 5'!$C$4:$D$13,2,0)</f>
        <v>Dầu ăn</v>
      </c>
      <c r="E65" s="6" t="str">
        <f>VLOOKUP(C65,'Tồn kho tháng 5'!$C$4:$E$13,3,0)</f>
        <v>lít</v>
      </c>
      <c r="F65" s="3" t="s">
        <v>92</v>
      </c>
      <c r="G65" s="4"/>
      <c r="H65" s="48">
        <v>1</v>
      </c>
      <c r="I65" s="32"/>
      <c r="J65"/>
      <c r="K65"/>
      <c r="L65"/>
      <c r="M65"/>
      <c r="N65"/>
      <c r="O65"/>
    </row>
    <row r="66" spans="1:15" ht="16.5">
      <c r="A66" s="29">
        <v>61</v>
      </c>
      <c r="B66" s="6"/>
      <c r="C66" s="6" t="s">
        <v>77</v>
      </c>
      <c r="D66" s="27" t="str">
        <f>VLOOKUP(C66,'Tồn kho tháng 5'!$C$4:$D$13,2,0)</f>
        <v>Nước mắm</v>
      </c>
      <c r="E66" s="6" t="str">
        <f>VLOOKUP(C66,'Tồn kho tháng 5'!$C$4:$E$13,3,0)</f>
        <v>lít</v>
      </c>
      <c r="F66" s="3" t="s">
        <v>92</v>
      </c>
      <c r="G66" s="4"/>
      <c r="H66" s="48">
        <v>0.5</v>
      </c>
      <c r="I66" s="32"/>
      <c r="J66"/>
      <c r="K66"/>
      <c r="L66"/>
      <c r="M66"/>
      <c r="N66"/>
      <c r="O66"/>
    </row>
    <row r="67" spans="1:15" ht="16.5">
      <c r="A67" s="29">
        <v>62</v>
      </c>
      <c r="B67" s="6"/>
      <c r="C67" s="6" t="s">
        <v>73</v>
      </c>
      <c r="D67" s="27" t="str">
        <f>VLOOKUP(C67,'Tồn kho tháng 5'!$C$4:$D$13,2,0)</f>
        <v>Đường</v>
      </c>
      <c r="E67" s="6" t="str">
        <f>VLOOKUP(C67,'Tồn kho tháng 5'!$C$4:$E$13,3,0)</f>
        <v>kg</v>
      </c>
      <c r="F67" s="3" t="s">
        <v>92</v>
      </c>
      <c r="G67" s="4"/>
      <c r="H67" s="48">
        <v>1</v>
      </c>
      <c r="I67" s="32"/>
      <c r="J67"/>
      <c r="K67"/>
      <c r="L67"/>
      <c r="M67"/>
      <c r="N67"/>
      <c r="O67"/>
    </row>
    <row r="68" spans="1:15" ht="16.5">
      <c r="A68" s="29">
        <v>63</v>
      </c>
      <c r="B68" s="6"/>
      <c r="C68" s="6" t="s">
        <v>80</v>
      </c>
      <c r="D68" s="27" t="str">
        <f>VLOOKUP(C68,'Tồn kho tháng 5'!$C$4:$D$13,2,0)</f>
        <v>Bột ngọt</v>
      </c>
      <c r="E68" s="6" t="str">
        <f>VLOOKUP(C68,'Tồn kho tháng 5'!$C$4:$E$13,3,0)</f>
        <v>kg</v>
      </c>
      <c r="F68" s="3" t="s">
        <v>92</v>
      </c>
      <c r="G68" s="4"/>
      <c r="H68" s="48">
        <v>0.454</v>
      </c>
      <c r="I68" s="32"/>
      <c r="J68"/>
      <c r="K68"/>
      <c r="L68"/>
      <c r="M68"/>
      <c r="N68"/>
      <c r="O68"/>
    </row>
    <row r="69" spans="1:15" ht="16.5">
      <c r="A69" s="29">
        <v>64</v>
      </c>
      <c r="B69" s="6">
        <v>42911</v>
      </c>
      <c r="C69" s="6" t="s">
        <v>72</v>
      </c>
      <c r="D69" s="27" t="str">
        <f>VLOOKUP(C69,'Tồn kho tháng 5'!$C$4:$D$13,2,0)</f>
        <v>Gạo</v>
      </c>
      <c r="E69" s="6" t="str">
        <f>VLOOKUP(C69,'Tồn kho tháng 5'!$C$4:$E$13,3,0)</f>
        <v>kg</v>
      </c>
      <c r="F69" s="3" t="s">
        <v>93</v>
      </c>
      <c r="G69" s="4"/>
      <c r="H69" s="48">
        <v>20</v>
      </c>
      <c r="I69" s="32"/>
      <c r="J69"/>
      <c r="K69"/>
      <c r="L69"/>
      <c r="M69"/>
      <c r="N69"/>
      <c r="O69"/>
    </row>
    <row r="70" spans="1:15" ht="16.5">
      <c r="A70" s="29">
        <v>65</v>
      </c>
      <c r="B70" s="6"/>
      <c r="C70" s="6" t="s">
        <v>78</v>
      </c>
      <c r="D70" s="27" t="str">
        <f>VLOOKUP(C70,'Tồn kho tháng 5'!$C$4:$D$13,2,0)</f>
        <v>Dầu ăn</v>
      </c>
      <c r="E70" s="6" t="str">
        <f>VLOOKUP(C70,'Tồn kho tháng 5'!$C$4:$E$13,3,0)</f>
        <v>lít</v>
      </c>
      <c r="F70" s="3" t="s">
        <v>93</v>
      </c>
      <c r="G70" s="4"/>
      <c r="H70" s="48">
        <v>1</v>
      </c>
      <c r="I70" s="32"/>
      <c r="J70"/>
      <c r="K70"/>
      <c r="L70"/>
      <c r="M70"/>
      <c r="N70"/>
      <c r="O70"/>
    </row>
    <row r="71" spans="1:15" ht="16.5">
      <c r="A71" s="29">
        <v>66</v>
      </c>
      <c r="B71" s="6"/>
      <c r="C71" s="6" t="s">
        <v>77</v>
      </c>
      <c r="D71" s="27" t="str">
        <f>VLOOKUP(C71,'Tồn kho tháng 5'!$C$4:$D$13,2,0)</f>
        <v>Nước mắm</v>
      </c>
      <c r="E71" s="6" t="str">
        <f>VLOOKUP(C71,'Tồn kho tháng 5'!$C$4:$E$13,3,0)</f>
        <v>lít</v>
      </c>
      <c r="F71" s="3" t="s">
        <v>93</v>
      </c>
      <c r="G71" s="4"/>
      <c r="H71" s="48">
        <v>0.5</v>
      </c>
      <c r="I71" s="32"/>
      <c r="J71"/>
      <c r="K71"/>
      <c r="L71"/>
      <c r="M71"/>
      <c r="N71"/>
      <c r="O71"/>
    </row>
    <row r="72" spans="1:15" ht="16.5">
      <c r="A72" s="29">
        <v>67</v>
      </c>
      <c r="B72" s="6"/>
      <c r="C72" s="6" t="s">
        <v>73</v>
      </c>
      <c r="D72" s="27" t="str">
        <f>VLOOKUP(C72,'Tồn kho tháng 5'!$C$4:$D$13,2,0)</f>
        <v>Đường</v>
      </c>
      <c r="E72" s="6" t="str">
        <f>VLOOKUP(C72,'Tồn kho tháng 5'!$C$4:$E$13,3,0)</f>
        <v>kg</v>
      </c>
      <c r="F72" s="3" t="s">
        <v>93</v>
      </c>
      <c r="G72" s="4"/>
      <c r="H72" s="48">
        <v>1</v>
      </c>
      <c r="I72" s="32"/>
      <c r="J72"/>
      <c r="K72"/>
      <c r="L72"/>
      <c r="M72"/>
      <c r="N72"/>
      <c r="O72"/>
    </row>
    <row r="73" spans="1:15" ht="16.5">
      <c r="A73" s="29">
        <v>68</v>
      </c>
      <c r="B73" s="6">
        <v>42911</v>
      </c>
      <c r="C73" s="6" t="s">
        <v>72</v>
      </c>
      <c r="D73" s="27" t="str">
        <f>VLOOKUP(C73,'Tồn kho tháng 5'!$C$4:$D$13,2,0)</f>
        <v>Gạo</v>
      </c>
      <c r="E73" s="6" t="str">
        <f>VLOOKUP(C73,'Tồn kho tháng 5'!$C$4:$E$13,3,0)</f>
        <v>kg</v>
      </c>
      <c r="F73" s="3" t="s">
        <v>94</v>
      </c>
      <c r="G73" s="4"/>
      <c r="H73" s="48">
        <v>10</v>
      </c>
      <c r="I73" s="32"/>
      <c r="J73"/>
      <c r="K73"/>
      <c r="L73"/>
      <c r="M73"/>
      <c r="N73"/>
      <c r="O73"/>
    </row>
    <row r="74" spans="1:15" ht="16.5">
      <c r="A74" s="29">
        <v>69</v>
      </c>
      <c r="B74" s="6"/>
      <c r="C74" s="6" t="s">
        <v>75</v>
      </c>
      <c r="D74" s="27" t="str">
        <f>VLOOKUP(C74,'Tồn kho tháng 5'!$C$4:$D$13,2,0)</f>
        <v>Bột canh</v>
      </c>
      <c r="E74" s="6" t="str">
        <f>VLOOKUP(C74,'Tồn kho tháng 5'!$C$4:$E$13,3,0)</f>
        <v>kg</v>
      </c>
      <c r="F74" s="3" t="s">
        <v>94</v>
      </c>
      <c r="G74" s="4"/>
      <c r="H74" s="48">
        <v>0.195</v>
      </c>
      <c r="I74" s="32"/>
      <c r="J74"/>
      <c r="K74"/>
      <c r="L74"/>
      <c r="M74"/>
      <c r="N74"/>
      <c r="O74"/>
    </row>
    <row r="75" spans="1:15" ht="16.5">
      <c r="A75" s="29">
        <v>70</v>
      </c>
      <c r="B75" s="6"/>
      <c r="C75" s="6" t="s">
        <v>78</v>
      </c>
      <c r="D75" s="27" t="str">
        <f>VLOOKUP(C75,'Tồn kho tháng 5'!$C$4:$D$13,2,0)</f>
        <v>Dầu ăn</v>
      </c>
      <c r="E75" s="6" t="str">
        <f>VLOOKUP(C75,'Tồn kho tháng 5'!$C$4:$E$13,3,0)</f>
        <v>lít</v>
      </c>
      <c r="F75" s="3" t="s">
        <v>94</v>
      </c>
      <c r="G75" s="4"/>
      <c r="H75" s="48">
        <v>1</v>
      </c>
      <c r="I75" s="32"/>
      <c r="J75"/>
      <c r="K75"/>
      <c r="L75"/>
      <c r="M75"/>
      <c r="N75"/>
      <c r="O75"/>
    </row>
    <row r="76" spans="1:15" ht="16.5">
      <c r="A76" s="29">
        <v>71</v>
      </c>
      <c r="B76" s="6"/>
      <c r="C76" s="6" t="s">
        <v>77</v>
      </c>
      <c r="D76" s="27" t="str">
        <f>VLOOKUP(C76,'Tồn kho tháng 5'!$C$4:$D$13,2,0)</f>
        <v>Nước mắm</v>
      </c>
      <c r="E76" s="6" t="str">
        <f>VLOOKUP(C76,'Tồn kho tháng 5'!$C$4:$E$13,3,0)</f>
        <v>lít</v>
      </c>
      <c r="F76" s="3" t="s">
        <v>94</v>
      </c>
      <c r="G76" s="4"/>
      <c r="H76" s="48">
        <v>0.5</v>
      </c>
      <c r="I76" s="32"/>
      <c r="J76"/>
      <c r="K76"/>
      <c r="L76"/>
      <c r="M76"/>
      <c r="N76"/>
      <c r="O76"/>
    </row>
    <row r="77" spans="1:15" ht="16.5">
      <c r="A77" s="29">
        <v>72</v>
      </c>
      <c r="B77" s="6">
        <v>42911</v>
      </c>
      <c r="C77" s="6" t="s">
        <v>72</v>
      </c>
      <c r="D77" s="27" t="str">
        <f>VLOOKUP(C77,'Tồn kho tháng 5'!$C$4:$D$13,2,0)</f>
        <v>Gạo</v>
      </c>
      <c r="E77" s="6" t="str">
        <f>VLOOKUP(C77,'Tồn kho tháng 5'!$C$4:$E$13,3,0)</f>
        <v>kg</v>
      </c>
      <c r="F77" s="3" t="s">
        <v>95</v>
      </c>
      <c r="G77" s="4"/>
      <c r="H77" s="48">
        <v>15</v>
      </c>
      <c r="I77" s="32"/>
      <c r="J77"/>
      <c r="K77"/>
      <c r="L77"/>
      <c r="M77"/>
      <c r="N77"/>
      <c r="O77"/>
    </row>
    <row r="78" spans="1:15" ht="16.5">
      <c r="A78" s="29">
        <v>73</v>
      </c>
      <c r="B78" s="6"/>
      <c r="C78" s="6"/>
      <c r="D78" s="27" t="e">
        <f>VLOOKUP(C78,'Tồn kho tháng 5'!$C$4:$D$13,2,0)</f>
        <v>#N/A</v>
      </c>
      <c r="E78" s="6" t="e">
        <f>VLOOKUP(C78,'Tồn kho tháng 5'!$C$4:$E$13,3,0)</f>
        <v>#N/A</v>
      </c>
      <c r="F78" s="3"/>
      <c r="G78" s="4"/>
      <c r="H78" s="48"/>
      <c r="I78" s="32"/>
      <c r="J78"/>
      <c r="K78"/>
      <c r="L78"/>
      <c r="M78"/>
      <c r="N78"/>
      <c r="O78"/>
    </row>
    <row r="79" spans="1:15" ht="16.5">
      <c r="A79" s="29">
        <v>74</v>
      </c>
      <c r="B79" s="6"/>
      <c r="C79" s="6"/>
      <c r="D79" s="27" t="e">
        <f>VLOOKUP(C79,'Tồn kho tháng 5'!$C$4:$D$13,2,0)</f>
        <v>#N/A</v>
      </c>
      <c r="E79" s="6" t="e">
        <f>VLOOKUP(C79,'Tồn kho tháng 5'!$C$4:$E$13,3,0)</f>
        <v>#N/A</v>
      </c>
      <c r="F79" s="3"/>
      <c r="G79" s="4"/>
      <c r="H79" s="48"/>
      <c r="I79" s="32"/>
      <c r="J79"/>
      <c r="K79"/>
      <c r="L79"/>
      <c r="M79"/>
      <c r="N79"/>
      <c r="O79"/>
    </row>
    <row r="80" spans="1:15" ht="16.5">
      <c r="A80" s="29">
        <v>75</v>
      </c>
      <c r="B80" s="6"/>
      <c r="C80" s="6"/>
      <c r="D80" s="27" t="e">
        <f>VLOOKUP(C80,'Tồn kho tháng 5'!$C$4:$D$13,2,0)</f>
        <v>#N/A</v>
      </c>
      <c r="E80" s="6" t="e">
        <f>VLOOKUP(C80,'Tồn kho tháng 5'!$C$4:$E$13,3,0)</f>
        <v>#N/A</v>
      </c>
      <c r="F80" s="3"/>
      <c r="G80" s="4"/>
      <c r="H80" s="48"/>
      <c r="I80" s="32"/>
      <c r="J80"/>
      <c r="K80"/>
      <c r="L80"/>
      <c r="M80"/>
      <c r="N80"/>
      <c r="O80"/>
    </row>
    <row r="81" spans="1:15" ht="16.5">
      <c r="A81" s="29">
        <v>76</v>
      </c>
      <c r="B81" s="6"/>
      <c r="C81" s="6"/>
      <c r="D81" s="27" t="e">
        <f>VLOOKUP(C81,'Tồn kho tháng 5'!$C$4:$D$13,2,0)</f>
        <v>#N/A</v>
      </c>
      <c r="E81" s="6" t="e">
        <f>VLOOKUP(C81,'Tồn kho tháng 5'!$C$4:$E$13,3,0)</f>
        <v>#N/A</v>
      </c>
      <c r="F81" s="3"/>
      <c r="G81" s="4"/>
      <c r="H81" s="48"/>
      <c r="I81" s="32"/>
      <c r="J81"/>
      <c r="K81"/>
      <c r="L81"/>
      <c r="M81"/>
      <c r="N81"/>
      <c r="O81"/>
    </row>
    <row r="82" spans="1:15" ht="16.5">
      <c r="A82" s="29">
        <v>77</v>
      </c>
      <c r="B82" s="6"/>
      <c r="C82" s="6"/>
      <c r="D82" s="27" t="e">
        <f>VLOOKUP(C82,'Tồn kho tháng 5'!$C$4:$D$13,2,0)</f>
        <v>#N/A</v>
      </c>
      <c r="E82" s="6" t="e">
        <f>VLOOKUP(C82,'Tồn kho tháng 5'!$C$4:$E$13,3,0)</f>
        <v>#N/A</v>
      </c>
      <c r="F82" s="3"/>
      <c r="G82" s="4"/>
      <c r="H82" s="48"/>
      <c r="I82" s="32"/>
      <c r="J82"/>
      <c r="K82"/>
      <c r="L82"/>
      <c r="M82"/>
      <c r="N82"/>
      <c r="O82"/>
    </row>
    <row r="83" spans="1:15" ht="16.5">
      <c r="A83" s="29">
        <v>78</v>
      </c>
      <c r="B83" s="6"/>
      <c r="C83" s="6"/>
      <c r="D83" s="27" t="e">
        <f>VLOOKUP(C83,'Tồn kho tháng 5'!$C$4:$D$13,2,0)</f>
        <v>#N/A</v>
      </c>
      <c r="E83" s="6" t="e">
        <f>VLOOKUP(C83,'Tồn kho tháng 5'!$C$4:$E$13,3,0)</f>
        <v>#N/A</v>
      </c>
      <c r="F83" s="3"/>
      <c r="G83" s="4"/>
      <c r="H83" s="48"/>
      <c r="I83" s="32"/>
      <c r="J83"/>
      <c r="K83"/>
      <c r="L83"/>
      <c r="M83"/>
      <c r="N83"/>
      <c r="O83"/>
    </row>
    <row r="84" spans="1:10" ht="16.5">
      <c r="A84" s="29">
        <v>79</v>
      </c>
      <c r="B84" s="6"/>
      <c r="C84" s="6"/>
      <c r="D84" s="27" t="e">
        <f>VLOOKUP(C84,'Tồn kho tháng 5'!$C$4:$D$13,2,0)</f>
        <v>#N/A</v>
      </c>
      <c r="E84" s="6" t="e">
        <f>VLOOKUP(C84,'Tồn kho tháng 5'!$C$4:$E$13,3,0)</f>
        <v>#N/A</v>
      </c>
      <c r="F84" s="3"/>
      <c r="G84" s="4"/>
      <c r="H84" s="48"/>
      <c r="I84" s="32"/>
      <c r="J84" s="1"/>
    </row>
    <row r="85" spans="1:10" ht="16.5">
      <c r="A85" s="29">
        <v>80</v>
      </c>
      <c r="B85" s="6"/>
      <c r="C85" s="6"/>
      <c r="D85" s="27" t="e">
        <f>VLOOKUP(C85,'Tồn kho tháng 5'!$C$4:$D$13,2,0)</f>
        <v>#N/A</v>
      </c>
      <c r="E85" s="6" t="e">
        <f>VLOOKUP(C85,'Tồn kho tháng 5'!$C$4:$E$13,3,0)</f>
        <v>#N/A</v>
      </c>
      <c r="F85" s="3"/>
      <c r="G85" s="4"/>
      <c r="H85" s="48"/>
      <c r="I85" s="32"/>
      <c r="J85" s="1"/>
    </row>
    <row r="86" spans="1:10" ht="16.5">
      <c r="A86" s="29">
        <v>81</v>
      </c>
      <c r="B86" s="6"/>
      <c r="C86" s="6"/>
      <c r="D86" s="27" t="e">
        <f>VLOOKUP(C86,'Tồn kho tháng 5'!$C$4:$D$13,2,0)</f>
        <v>#N/A</v>
      </c>
      <c r="E86" s="6" t="e">
        <f>VLOOKUP(C86,'Tồn kho tháng 5'!$C$4:$E$13,3,0)</f>
        <v>#N/A</v>
      </c>
      <c r="F86" s="3"/>
      <c r="G86" s="4"/>
      <c r="H86" s="48"/>
      <c r="I86" s="32"/>
      <c r="J86" s="1"/>
    </row>
    <row r="87" spans="1:10" ht="16.5">
      <c r="A87" s="29">
        <v>82</v>
      </c>
      <c r="B87" s="6"/>
      <c r="C87" s="6"/>
      <c r="D87" s="27" t="e">
        <f>VLOOKUP(C87,'Tồn kho tháng 5'!$C$4:$D$13,2,0)</f>
        <v>#N/A</v>
      </c>
      <c r="E87" s="6" t="e">
        <f>VLOOKUP(C87,'Tồn kho tháng 5'!$C$4:$E$13,3,0)</f>
        <v>#N/A</v>
      </c>
      <c r="F87" s="3"/>
      <c r="G87" s="4"/>
      <c r="H87" s="48"/>
      <c r="I87" s="32"/>
      <c r="J87" s="1"/>
    </row>
    <row r="88" spans="1:10" ht="16.5">
      <c r="A88" s="29">
        <v>83</v>
      </c>
      <c r="B88" s="6"/>
      <c r="C88" s="6"/>
      <c r="D88" s="27" t="e">
        <f>VLOOKUP(C88,'Tồn kho tháng 5'!$C$4:$D$13,2,0)</f>
        <v>#N/A</v>
      </c>
      <c r="E88" s="6" t="e">
        <f>VLOOKUP(C88,'Tồn kho tháng 5'!$C$4:$E$13,3,0)</f>
        <v>#N/A</v>
      </c>
      <c r="F88" s="3"/>
      <c r="G88" s="4"/>
      <c r="H88" s="48"/>
      <c r="I88" s="32"/>
      <c r="J88" s="1"/>
    </row>
    <row r="89" spans="1:10" ht="16.5">
      <c r="A89" s="29">
        <v>84</v>
      </c>
      <c r="B89" s="6"/>
      <c r="C89" s="6"/>
      <c r="D89" s="27" t="e">
        <f>VLOOKUP(C89,'Tồn kho tháng 5'!$C$4:$D$13,2,0)</f>
        <v>#N/A</v>
      </c>
      <c r="E89" s="6" t="e">
        <f>VLOOKUP(C89,'Tồn kho tháng 5'!$C$4:$E$13,3,0)</f>
        <v>#N/A</v>
      </c>
      <c r="F89" s="3"/>
      <c r="G89" s="4"/>
      <c r="H89" s="48"/>
      <c r="I89" s="32"/>
      <c r="J89" s="1"/>
    </row>
    <row r="90" spans="1:10" ht="16.5">
      <c r="A90" s="29">
        <v>85</v>
      </c>
      <c r="B90" s="6"/>
      <c r="C90" s="6"/>
      <c r="D90" s="27" t="e">
        <f>VLOOKUP(C90,'Tồn kho tháng 5'!$C$4:$D$13,2,0)</f>
        <v>#N/A</v>
      </c>
      <c r="E90" s="6" t="e">
        <f>VLOOKUP(C90,'Tồn kho tháng 5'!$C$4:$E$13,3,0)</f>
        <v>#N/A</v>
      </c>
      <c r="F90" s="3"/>
      <c r="G90" s="4"/>
      <c r="H90" s="48"/>
      <c r="I90" s="32"/>
      <c r="J90" s="1"/>
    </row>
    <row r="91" spans="1:10" ht="16.5">
      <c r="A91" s="29">
        <v>86</v>
      </c>
      <c r="B91" s="6"/>
      <c r="C91" s="6"/>
      <c r="D91" s="27" t="e">
        <f>VLOOKUP(C91,'Tồn kho tháng 5'!$C$4:$D$13,2,0)</f>
        <v>#N/A</v>
      </c>
      <c r="E91" s="6" t="e">
        <f>VLOOKUP(C91,'Tồn kho tháng 5'!$C$4:$E$13,3,0)</f>
        <v>#N/A</v>
      </c>
      <c r="F91" s="3"/>
      <c r="G91" s="4"/>
      <c r="H91" s="48"/>
      <c r="I91" s="32"/>
      <c r="J91" s="1"/>
    </row>
    <row r="92" spans="1:10" ht="16.5">
      <c r="A92" s="29">
        <v>87</v>
      </c>
      <c r="B92" s="6"/>
      <c r="C92" s="6"/>
      <c r="D92" s="27" t="e">
        <f>VLOOKUP(C92,'Tồn kho tháng 5'!$C$4:$D$13,2,0)</f>
        <v>#N/A</v>
      </c>
      <c r="E92" s="6" t="e">
        <f>VLOOKUP(C92,'Tồn kho tháng 5'!$C$4:$E$13,3,0)</f>
        <v>#N/A</v>
      </c>
      <c r="F92" s="3"/>
      <c r="G92" s="4"/>
      <c r="H92" s="48"/>
      <c r="I92" s="32"/>
      <c r="J92" s="1"/>
    </row>
    <row r="93" spans="1:10" ht="16.5">
      <c r="A93" s="29">
        <v>88</v>
      </c>
      <c r="B93" s="6"/>
      <c r="C93" s="6"/>
      <c r="D93" s="27" t="e">
        <f>VLOOKUP(C93,'Tồn kho tháng 5'!$C$4:$D$13,2,0)</f>
        <v>#N/A</v>
      </c>
      <c r="E93" s="6" t="e">
        <f>VLOOKUP(C93,'Tồn kho tháng 5'!$C$4:$E$13,3,0)</f>
        <v>#N/A</v>
      </c>
      <c r="F93" s="3"/>
      <c r="G93" s="4"/>
      <c r="H93" s="48"/>
      <c r="I93" s="32"/>
      <c r="J93" s="1"/>
    </row>
    <row r="94" spans="1:10" ht="16.5">
      <c r="A94" s="29">
        <v>89</v>
      </c>
      <c r="B94" s="6"/>
      <c r="C94" s="6"/>
      <c r="D94" s="27" t="e">
        <f>VLOOKUP(C94,'Tồn kho tháng 5'!$C$4:$D$13,2,0)</f>
        <v>#N/A</v>
      </c>
      <c r="E94" s="6" t="e">
        <f>VLOOKUP(C94,'Tồn kho tháng 5'!$C$4:$E$13,3,0)</f>
        <v>#N/A</v>
      </c>
      <c r="F94" s="3"/>
      <c r="G94" s="4"/>
      <c r="H94" s="48"/>
      <c r="I94" s="32"/>
      <c r="J94" s="1"/>
    </row>
    <row r="95" spans="1:10" ht="16.5">
      <c r="A95" s="29">
        <v>90</v>
      </c>
      <c r="B95" s="6"/>
      <c r="C95" s="6"/>
      <c r="D95" s="27" t="e">
        <f>VLOOKUP(C95,'Tồn kho tháng 5'!$C$4:$D$13,2,0)</f>
        <v>#N/A</v>
      </c>
      <c r="E95" s="6" t="e">
        <f>VLOOKUP(C95,'Tồn kho tháng 5'!$C$4:$E$13,3,0)</f>
        <v>#N/A</v>
      </c>
      <c r="F95" s="3"/>
      <c r="G95" s="4"/>
      <c r="H95" s="48"/>
      <c r="I95" s="32"/>
      <c r="J95" s="1"/>
    </row>
    <row r="96" spans="1:10" ht="16.5">
      <c r="A96" s="29">
        <v>91</v>
      </c>
      <c r="B96" s="6"/>
      <c r="C96" s="6"/>
      <c r="D96" s="27" t="e">
        <f>VLOOKUP(C96,'Tồn kho tháng 5'!$C$4:$D$13,2,0)</f>
        <v>#N/A</v>
      </c>
      <c r="E96" s="6" t="e">
        <f>VLOOKUP(C96,'Tồn kho tháng 5'!$C$4:$E$13,3,0)</f>
        <v>#N/A</v>
      </c>
      <c r="F96" s="3"/>
      <c r="G96" s="4"/>
      <c r="H96" s="48"/>
      <c r="I96" s="32"/>
      <c r="J96" s="1"/>
    </row>
    <row r="97" spans="1:10" ht="16.5">
      <c r="A97" s="29">
        <v>92</v>
      </c>
      <c r="B97" s="6"/>
      <c r="C97" s="6"/>
      <c r="D97" s="27" t="e">
        <f>VLOOKUP(C97,'Tồn kho tháng 5'!$C$4:$D$13,2,0)</f>
        <v>#N/A</v>
      </c>
      <c r="E97" s="6" t="e">
        <f>VLOOKUP(C97,'Tồn kho tháng 5'!$C$4:$E$13,3,0)</f>
        <v>#N/A</v>
      </c>
      <c r="F97" s="3"/>
      <c r="G97" s="4"/>
      <c r="H97" s="48"/>
      <c r="I97" s="32"/>
      <c r="J97" s="1"/>
    </row>
    <row r="98" spans="1:10" ht="16.5">
      <c r="A98" s="29">
        <v>93</v>
      </c>
      <c r="B98" s="6"/>
      <c r="C98" s="6"/>
      <c r="D98" s="27" t="e">
        <f>VLOOKUP(C98,'Tồn kho tháng 5'!$C$4:$D$13,2,0)</f>
        <v>#N/A</v>
      </c>
      <c r="E98" s="6" t="e">
        <f>VLOOKUP(C98,'Tồn kho tháng 5'!$C$4:$E$13,3,0)</f>
        <v>#N/A</v>
      </c>
      <c r="F98" s="3"/>
      <c r="G98" s="4"/>
      <c r="H98" s="48"/>
      <c r="I98" s="32"/>
      <c r="J98" s="1"/>
    </row>
    <row r="99" spans="1:10" ht="16.5">
      <c r="A99" s="29">
        <v>94</v>
      </c>
      <c r="B99" s="6"/>
      <c r="C99" s="6"/>
      <c r="D99" s="27" t="e">
        <f>VLOOKUP(C99,'Tồn kho tháng 5'!$C$4:$D$13,2,0)</f>
        <v>#N/A</v>
      </c>
      <c r="E99" s="6" t="e">
        <f>VLOOKUP(C99,'Tồn kho tháng 5'!$C$4:$E$13,3,0)</f>
        <v>#N/A</v>
      </c>
      <c r="F99" s="3"/>
      <c r="G99" s="4"/>
      <c r="H99" s="48"/>
      <c r="I99" s="32"/>
      <c r="J99" s="1"/>
    </row>
    <row r="100" spans="1:10" ht="16.5">
      <c r="A100" s="29"/>
      <c r="B100" s="6"/>
      <c r="C100" s="6"/>
      <c r="D100" s="27"/>
      <c r="E100" s="6"/>
      <c r="F100" s="3"/>
      <c r="G100" s="4"/>
      <c r="H100" s="48"/>
      <c r="I100" s="32"/>
      <c r="J100" s="1"/>
    </row>
    <row r="101" spans="1:10" ht="16.5">
      <c r="A101" s="29"/>
      <c r="B101" s="6"/>
      <c r="C101" s="6"/>
      <c r="D101" s="27"/>
      <c r="E101" s="6"/>
      <c r="F101" s="3"/>
      <c r="G101" s="4"/>
      <c r="H101" s="48"/>
      <c r="I101" s="32"/>
      <c r="J101" s="1"/>
    </row>
    <row r="102" spans="1:10" ht="16.5">
      <c r="A102" s="29"/>
      <c r="B102" s="6"/>
      <c r="C102" s="6"/>
      <c r="D102" s="27"/>
      <c r="E102" s="6"/>
      <c r="F102" s="3"/>
      <c r="G102" s="4"/>
      <c r="H102" s="48"/>
      <c r="I102" s="32"/>
      <c r="J102" s="1"/>
    </row>
    <row r="103" spans="1:10" ht="16.5">
      <c r="A103" s="29"/>
      <c r="B103" s="6"/>
      <c r="C103" s="6"/>
      <c r="D103" s="27"/>
      <c r="E103" s="6"/>
      <c r="F103" s="3"/>
      <c r="G103" s="4"/>
      <c r="H103" s="48"/>
      <c r="I103" s="32"/>
      <c r="J103" s="1"/>
    </row>
    <row r="104" spans="1:10" ht="16.5">
      <c r="A104" s="29"/>
      <c r="B104" s="6"/>
      <c r="C104" s="6"/>
      <c r="D104" s="27"/>
      <c r="E104" s="6"/>
      <c r="F104" s="3"/>
      <c r="G104" s="4"/>
      <c r="H104" s="48"/>
      <c r="I104" s="32"/>
      <c r="J104" s="1"/>
    </row>
    <row r="105" spans="1:10" ht="16.5">
      <c r="A105" s="29"/>
      <c r="B105" s="6"/>
      <c r="C105" s="6"/>
      <c r="D105" s="27"/>
      <c r="E105" s="6"/>
      <c r="F105" s="3"/>
      <c r="G105" s="4"/>
      <c r="H105" s="48"/>
      <c r="I105" s="32"/>
      <c r="J105" s="1"/>
    </row>
    <row r="106" spans="1:10" ht="16.5">
      <c r="A106" s="29"/>
      <c r="B106" s="6"/>
      <c r="C106" s="6"/>
      <c r="D106" s="27"/>
      <c r="E106" s="6"/>
      <c r="F106" s="3"/>
      <c r="G106" s="4"/>
      <c r="H106" s="48"/>
      <c r="I106" s="32"/>
      <c r="J106" s="1"/>
    </row>
    <row r="107" spans="1:10" ht="16.5">
      <c r="A107" s="29"/>
      <c r="B107" s="6"/>
      <c r="C107" s="6"/>
      <c r="D107" s="27"/>
      <c r="E107" s="6"/>
      <c r="F107" s="3"/>
      <c r="G107" s="4"/>
      <c r="H107" s="48"/>
      <c r="I107" s="32"/>
      <c r="J107" s="1"/>
    </row>
    <row r="108" spans="1:10" ht="16.5">
      <c r="A108" s="29"/>
      <c r="B108" s="6"/>
      <c r="C108" s="6"/>
      <c r="D108" s="27"/>
      <c r="E108" s="6"/>
      <c r="F108" s="3"/>
      <c r="G108" s="4"/>
      <c r="H108" s="48"/>
      <c r="I108" s="32"/>
      <c r="J108" s="1"/>
    </row>
    <row r="109" spans="1:10" ht="16.5">
      <c r="A109" s="29"/>
      <c r="B109" s="6"/>
      <c r="C109" s="6"/>
      <c r="D109" s="27"/>
      <c r="E109" s="6"/>
      <c r="F109" s="3"/>
      <c r="G109" s="4"/>
      <c r="H109" s="48"/>
      <c r="I109" s="32"/>
      <c r="J109" s="1"/>
    </row>
    <row r="110" spans="1:10" ht="16.5">
      <c r="A110" s="29"/>
      <c r="B110" s="6"/>
      <c r="C110" s="6"/>
      <c r="D110" s="27"/>
      <c r="E110" s="6"/>
      <c r="F110" s="3"/>
      <c r="G110" s="4"/>
      <c r="H110" s="48"/>
      <c r="I110" s="32"/>
      <c r="J110" s="1"/>
    </row>
    <row r="111" spans="1:10" ht="16.5">
      <c r="A111" s="29"/>
      <c r="B111" s="6"/>
      <c r="C111" s="6"/>
      <c r="D111" s="27"/>
      <c r="E111" s="6"/>
      <c r="F111" s="3"/>
      <c r="G111" s="4"/>
      <c r="H111" s="48"/>
      <c r="I111" s="32"/>
      <c r="J111" s="1"/>
    </row>
    <row r="112" spans="1:10" ht="16.5">
      <c r="A112" s="29"/>
      <c r="B112" s="6"/>
      <c r="C112" s="6"/>
      <c r="D112" s="27"/>
      <c r="E112" s="6"/>
      <c r="F112" s="3"/>
      <c r="G112" s="4"/>
      <c r="H112" s="48"/>
      <c r="I112" s="32"/>
      <c r="J112" s="1"/>
    </row>
    <row r="113" spans="1:10" ht="16.5">
      <c r="A113" s="29"/>
      <c r="B113" s="6"/>
      <c r="C113" s="6"/>
      <c r="D113" s="27"/>
      <c r="E113" s="6"/>
      <c r="F113" s="3"/>
      <c r="G113" s="4"/>
      <c r="H113" s="48"/>
      <c r="I113" s="32"/>
      <c r="J113" s="1"/>
    </row>
    <row r="114" spans="1:10" ht="16.5">
      <c r="A114" s="29"/>
      <c r="B114" s="6"/>
      <c r="C114" s="6"/>
      <c r="D114" s="27"/>
      <c r="E114" s="6"/>
      <c r="F114" s="3"/>
      <c r="G114" s="4"/>
      <c r="H114" s="48"/>
      <c r="I114" s="32"/>
      <c r="J114" s="1"/>
    </row>
    <row r="115" spans="1:10" ht="16.5">
      <c r="A115" s="29"/>
      <c r="B115" s="6"/>
      <c r="C115" s="6"/>
      <c r="D115" s="27"/>
      <c r="E115" s="6"/>
      <c r="F115" s="3"/>
      <c r="G115" s="4"/>
      <c r="H115" s="48"/>
      <c r="I115" s="32"/>
      <c r="J115" s="1"/>
    </row>
    <row r="116" spans="1:10" ht="16.5">
      <c r="A116" s="29"/>
      <c r="B116" s="6"/>
      <c r="C116" s="6"/>
      <c r="D116" s="27"/>
      <c r="E116" s="6"/>
      <c r="F116" s="3"/>
      <c r="G116" s="4"/>
      <c r="H116" s="48"/>
      <c r="I116" s="32"/>
      <c r="J116" s="1"/>
    </row>
    <row r="117" spans="1:10" ht="16.5">
      <c r="A117" s="29"/>
      <c r="B117" s="6"/>
      <c r="C117" s="6"/>
      <c r="D117" s="27"/>
      <c r="E117" s="6"/>
      <c r="F117" s="3"/>
      <c r="G117" s="4"/>
      <c r="H117" s="48"/>
      <c r="I117" s="32"/>
      <c r="J117" s="1"/>
    </row>
    <row r="118" spans="1:10" ht="16.5">
      <c r="A118" s="29"/>
      <c r="B118" s="6"/>
      <c r="C118" s="6"/>
      <c r="D118" s="27"/>
      <c r="E118" s="6"/>
      <c r="F118" s="3"/>
      <c r="G118" s="4"/>
      <c r="H118" s="48"/>
      <c r="I118" s="32"/>
      <c r="J118" s="1"/>
    </row>
    <row r="119" spans="1:10" ht="16.5">
      <c r="A119" s="29"/>
      <c r="B119" s="6"/>
      <c r="C119" s="6"/>
      <c r="D119" s="27"/>
      <c r="E119" s="6"/>
      <c r="F119" s="3"/>
      <c r="G119" s="4"/>
      <c r="H119" s="48"/>
      <c r="I119" s="32"/>
      <c r="J119" s="1"/>
    </row>
    <row r="120" spans="1:10" ht="16.5">
      <c r="A120" s="29"/>
      <c r="B120" s="6"/>
      <c r="C120" s="6"/>
      <c r="D120" s="27"/>
      <c r="E120" s="6"/>
      <c r="F120" s="3"/>
      <c r="G120" s="4"/>
      <c r="H120" s="48"/>
      <c r="I120" s="32"/>
      <c r="J120" s="1"/>
    </row>
    <row r="121" spans="1:10" ht="16.5">
      <c r="A121" s="29"/>
      <c r="B121" s="6"/>
      <c r="C121" s="6"/>
      <c r="D121" s="27"/>
      <c r="E121" s="6"/>
      <c r="F121" s="3"/>
      <c r="G121" s="4"/>
      <c r="H121" s="48"/>
      <c r="I121" s="32"/>
      <c r="J121" s="1"/>
    </row>
    <row r="122" spans="1:10" ht="16.5">
      <c r="A122" s="29"/>
      <c r="B122" s="6"/>
      <c r="C122" s="6"/>
      <c r="D122" s="27"/>
      <c r="E122" s="6"/>
      <c r="F122" s="3"/>
      <c r="G122" s="4"/>
      <c r="H122" s="48"/>
      <c r="I122" s="32"/>
      <c r="J122" s="1"/>
    </row>
    <row r="123" spans="1:10" ht="16.5">
      <c r="A123" s="29"/>
      <c r="B123" s="6"/>
      <c r="C123" s="6"/>
      <c r="D123" s="27"/>
      <c r="E123" s="6"/>
      <c r="F123" s="3"/>
      <c r="G123" s="4"/>
      <c r="H123" s="48"/>
      <c r="I123" s="32"/>
      <c r="J123" s="1"/>
    </row>
    <row r="124" spans="1:10" ht="16.5">
      <c r="A124" s="29"/>
      <c r="B124" s="6"/>
      <c r="C124" s="6"/>
      <c r="D124" s="27"/>
      <c r="E124" s="6"/>
      <c r="F124" s="3"/>
      <c r="G124" s="4"/>
      <c r="H124" s="48"/>
      <c r="I124" s="32"/>
      <c r="J124" s="1"/>
    </row>
    <row r="125" spans="1:10" ht="16.5">
      <c r="A125" s="29"/>
      <c r="B125" s="6"/>
      <c r="C125" s="6"/>
      <c r="D125" s="27"/>
      <c r="E125" s="6"/>
      <c r="F125" s="3"/>
      <c r="G125" s="4"/>
      <c r="H125" s="48"/>
      <c r="I125" s="32"/>
      <c r="J125" s="1"/>
    </row>
    <row r="126" spans="1:10" ht="16.5">
      <c r="A126" s="29"/>
      <c r="B126" s="6"/>
      <c r="C126" s="6"/>
      <c r="D126" s="27"/>
      <c r="E126" s="6"/>
      <c r="F126" s="3"/>
      <c r="G126" s="4"/>
      <c r="H126" s="48"/>
      <c r="I126" s="32"/>
      <c r="J126" s="1"/>
    </row>
    <row r="127" spans="1:10" ht="16.5">
      <c r="A127" s="29"/>
      <c r="B127" s="6"/>
      <c r="C127" s="6"/>
      <c r="D127" s="27"/>
      <c r="E127" s="6"/>
      <c r="F127" s="3"/>
      <c r="G127" s="4"/>
      <c r="H127" s="48"/>
      <c r="I127" s="32"/>
      <c r="J127" s="1"/>
    </row>
    <row r="128" spans="1:10" ht="16.5">
      <c r="A128" s="29"/>
      <c r="B128" s="6"/>
      <c r="C128" s="6"/>
      <c r="D128" s="27"/>
      <c r="E128" s="6"/>
      <c r="F128" s="3"/>
      <c r="G128" s="4"/>
      <c r="H128" s="48"/>
      <c r="I128" s="32"/>
      <c r="J128" s="1"/>
    </row>
    <row r="129" spans="1:10" ht="16.5">
      <c r="A129" s="29"/>
      <c r="B129" s="6"/>
      <c r="C129" s="6"/>
      <c r="D129" s="27"/>
      <c r="E129" s="6"/>
      <c r="F129" s="3"/>
      <c r="G129" s="4"/>
      <c r="H129" s="48"/>
      <c r="I129" s="32"/>
      <c r="J129" s="1"/>
    </row>
    <row r="130" spans="1:10" ht="16.5">
      <c r="A130" s="29"/>
      <c r="B130" s="6"/>
      <c r="C130" s="6"/>
      <c r="D130" s="27"/>
      <c r="E130" s="6"/>
      <c r="F130" s="3"/>
      <c r="G130" s="4"/>
      <c r="H130" s="48"/>
      <c r="I130" s="32"/>
      <c r="J130" s="1"/>
    </row>
    <row r="131" spans="1:10" ht="16.5">
      <c r="A131" s="29"/>
      <c r="B131" s="6"/>
      <c r="C131" s="6"/>
      <c r="D131" s="27"/>
      <c r="E131" s="6"/>
      <c r="F131" s="3"/>
      <c r="G131" s="4"/>
      <c r="H131" s="48"/>
      <c r="I131" s="32"/>
      <c r="J131" s="1"/>
    </row>
    <row r="132" spans="1:10" ht="16.5">
      <c r="A132" s="29"/>
      <c r="B132" s="6"/>
      <c r="C132" s="6"/>
      <c r="D132" s="27"/>
      <c r="E132" s="6"/>
      <c r="F132" s="3"/>
      <c r="G132" s="4"/>
      <c r="H132" s="48"/>
      <c r="I132" s="32"/>
      <c r="J132" s="1"/>
    </row>
    <row r="133" spans="1:10" ht="16.5">
      <c r="A133" s="29"/>
      <c r="B133" s="6"/>
      <c r="C133" s="6"/>
      <c r="D133" s="27"/>
      <c r="E133" s="6"/>
      <c r="F133" s="3"/>
      <c r="G133" s="4"/>
      <c r="H133" s="48"/>
      <c r="I133" s="32"/>
      <c r="J133" s="1"/>
    </row>
    <row r="134" spans="1:10" ht="16.5">
      <c r="A134" s="29"/>
      <c r="B134" s="6"/>
      <c r="C134" s="6"/>
      <c r="D134" s="27"/>
      <c r="E134" s="6"/>
      <c r="F134" s="3"/>
      <c r="G134" s="4"/>
      <c r="H134" s="48"/>
      <c r="I134" s="32"/>
      <c r="J134" s="1"/>
    </row>
    <row r="135" spans="1:10" ht="16.5">
      <c r="A135" s="29"/>
      <c r="B135" s="6"/>
      <c r="C135" s="6"/>
      <c r="D135" s="27"/>
      <c r="E135" s="6"/>
      <c r="F135" s="3"/>
      <c r="G135" s="4"/>
      <c r="H135" s="48"/>
      <c r="I135" s="32"/>
      <c r="J135" s="1"/>
    </row>
    <row r="136" spans="1:10" ht="16.5">
      <c r="A136" s="29"/>
      <c r="B136" s="6"/>
      <c r="C136" s="6"/>
      <c r="D136" s="27"/>
      <c r="E136" s="6"/>
      <c r="F136" s="3"/>
      <c r="G136" s="4"/>
      <c r="H136" s="48"/>
      <c r="I136" s="32"/>
      <c r="J136" s="1"/>
    </row>
    <row r="137" spans="1:10" ht="16.5">
      <c r="A137" s="29"/>
      <c r="B137" s="6"/>
      <c r="C137" s="6"/>
      <c r="D137" s="27"/>
      <c r="E137" s="6"/>
      <c r="F137" s="3"/>
      <c r="G137" s="4"/>
      <c r="H137" s="48"/>
      <c r="I137" s="32"/>
      <c r="J137" s="1"/>
    </row>
    <row r="138" spans="1:10" ht="16.5">
      <c r="A138" s="29"/>
      <c r="B138" s="6"/>
      <c r="C138" s="6"/>
      <c r="D138" s="27"/>
      <c r="E138" s="6"/>
      <c r="F138" s="3"/>
      <c r="G138" s="4"/>
      <c r="H138" s="48"/>
      <c r="I138" s="32"/>
      <c r="J138" s="1"/>
    </row>
    <row r="139" spans="1:10" ht="16.5">
      <c r="A139" s="29"/>
      <c r="B139" s="6"/>
      <c r="C139" s="6"/>
      <c r="D139" s="27"/>
      <c r="E139" s="6"/>
      <c r="F139" s="3"/>
      <c r="G139" s="4"/>
      <c r="H139" s="48"/>
      <c r="I139" s="32"/>
      <c r="J139" s="1"/>
    </row>
    <row r="140" spans="1:10" ht="16.5">
      <c r="A140" s="29"/>
      <c r="B140" s="6"/>
      <c r="C140" s="6"/>
      <c r="D140" s="27"/>
      <c r="E140" s="6"/>
      <c r="F140" s="3"/>
      <c r="G140" s="4"/>
      <c r="H140" s="48"/>
      <c r="I140" s="32"/>
      <c r="J140" s="1"/>
    </row>
    <row r="141" spans="1:10" ht="16.5">
      <c r="A141" s="29"/>
      <c r="B141" s="6"/>
      <c r="C141" s="6"/>
      <c r="D141" s="27"/>
      <c r="E141" s="6"/>
      <c r="F141" s="3"/>
      <c r="G141" s="4"/>
      <c r="H141" s="48"/>
      <c r="I141" s="32"/>
      <c r="J141" s="1"/>
    </row>
    <row r="142" spans="1:10" ht="16.5">
      <c r="A142" s="29"/>
      <c r="B142" s="6"/>
      <c r="C142" s="6"/>
      <c r="D142" s="27"/>
      <c r="E142" s="6"/>
      <c r="F142" s="3"/>
      <c r="G142" s="4"/>
      <c r="H142" s="48"/>
      <c r="I142" s="32"/>
      <c r="J142" s="1"/>
    </row>
    <row r="143" spans="1:10" ht="16.5">
      <c r="A143" s="29"/>
      <c r="B143" s="6"/>
      <c r="C143" s="6"/>
      <c r="D143" s="27"/>
      <c r="E143" s="6"/>
      <c r="F143" s="3"/>
      <c r="G143" s="4"/>
      <c r="H143" s="48"/>
      <c r="I143" s="32"/>
      <c r="J143" s="1"/>
    </row>
    <row r="144" spans="1:10" ht="16.5">
      <c r="A144" s="29"/>
      <c r="B144" s="6"/>
      <c r="C144" s="6"/>
      <c r="D144" s="27"/>
      <c r="E144" s="6"/>
      <c r="F144" s="3"/>
      <c r="G144" s="4"/>
      <c r="H144" s="48"/>
      <c r="I144" s="32"/>
      <c r="J144" s="1"/>
    </row>
    <row r="145" spans="1:10" ht="16.5">
      <c r="A145" s="29"/>
      <c r="B145" s="6"/>
      <c r="C145" s="6"/>
      <c r="D145" s="27"/>
      <c r="E145" s="6"/>
      <c r="F145" s="3"/>
      <c r="G145" s="4"/>
      <c r="H145" s="48"/>
      <c r="I145" s="32"/>
      <c r="J145" s="1"/>
    </row>
    <row r="146" spans="1:10" ht="16.5">
      <c r="A146" s="29"/>
      <c r="B146" s="6"/>
      <c r="C146" s="6"/>
      <c r="D146" s="27"/>
      <c r="E146" s="6"/>
      <c r="F146" s="3"/>
      <c r="G146" s="4"/>
      <c r="H146" s="48"/>
      <c r="I146" s="32"/>
      <c r="J146" s="1"/>
    </row>
    <row r="147" spans="1:10" ht="16.5">
      <c r="A147" s="29"/>
      <c r="B147" s="6"/>
      <c r="C147" s="6"/>
      <c r="D147" s="27"/>
      <c r="E147" s="6"/>
      <c r="F147" s="3"/>
      <c r="G147" s="4"/>
      <c r="H147" s="48"/>
      <c r="I147" s="32"/>
      <c r="J147" s="1"/>
    </row>
    <row r="148" spans="1:10" ht="16.5">
      <c r="A148" s="29"/>
      <c r="B148" s="6"/>
      <c r="C148" s="6"/>
      <c r="D148" s="27"/>
      <c r="E148" s="6"/>
      <c r="F148" s="3"/>
      <c r="G148" s="4"/>
      <c r="H148" s="48"/>
      <c r="I148" s="32"/>
      <c r="J148" s="1"/>
    </row>
    <row r="149" spans="1:10" ht="16.5">
      <c r="A149" s="29"/>
      <c r="B149" s="6"/>
      <c r="C149" s="6"/>
      <c r="D149" s="27"/>
      <c r="E149" s="6"/>
      <c r="F149" s="3"/>
      <c r="G149" s="4"/>
      <c r="H149" s="48"/>
      <c r="I149" s="32"/>
      <c r="J149" s="1"/>
    </row>
    <row r="150" spans="1:10" ht="16.5">
      <c r="A150" s="29"/>
      <c r="B150" s="6"/>
      <c r="C150" s="6"/>
      <c r="D150" s="27"/>
      <c r="E150" s="6"/>
      <c r="F150" s="3"/>
      <c r="G150" s="4"/>
      <c r="H150" s="48"/>
      <c r="I150" s="32"/>
      <c r="J150" s="1"/>
    </row>
    <row r="151" spans="1:10" ht="16.5">
      <c r="A151" s="29"/>
      <c r="B151" s="6"/>
      <c r="C151" s="6"/>
      <c r="D151" s="27"/>
      <c r="E151" s="6"/>
      <c r="F151" s="3"/>
      <c r="G151" s="4"/>
      <c r="H151" s="48"/>
      <c r="I151" s="32"/>
      <c r="J151" s="1"/>
    </row>
    <row r="152" spans="1:10" ht="16.5">
      <c r="A152" s="29"/>
      <c r="B152" s="6"/>
      <c r="C152" s="6"/>
      <c r="D152" s="27"/>
      <c r="E152" s="6"/>
      <c r="F152" s="3"/>
      <c r="G152" s="4"/>
      <c r="H152" s="48"/>
      <c r="I152" s="32"/>
      <c r="J152" s="1"/>
    </row>
    <row r="153" spans="1:10" ht="16.5">
      <c r="A153" s="29"/>
      <c r="B153" s="6"/>
      <c r="C153" s="6"/>
      <c r="D153" s="27"/>
      <c r="E153" s="6"/>
      <c r="F153" s="3"/>
      <c r="G153" s="4"/>
      <c r="H153" s="48"/>
      <c r="I153" s="32"/>
      <c r="J153" s="1"/>
    </row>
    <row r="154" spans="1:10" ht="16.5">
      <c r="A154" s="29"/>
      <c r="B154" s="6"/>
      <c r="C154" s="6"/>
      <c r="D154" s="27"/>
      <c r="E154" s="6"/>
      <c r="F154" s="3"/>
      <c r="G154" s="4"/>
      <c r="H154" s="48"/>
      <c r="I154" s="32"/>
      <c r="J154" s="1"/>
    </row>
    <row r="155" spans="1:10" ht="16.5">
      <c r="A155" s="29"/>
      <c r="B155" s="6"/>
      <c r="C155" s="6"/>
      <c r="D155" s="27"/>
      <c r="E155" s="6"/>
      <c r="F155" s="3"/>
      <c r="G155" s="4"/>
      <c r="H155" s="48"/>
      <c r="I155" s="32"/>
      <c r="J155" s="1"/>
    </row>
    <row r="156" spans="1:10" ht="16.5">
      <c r="A156" s="29"/>
      <c r="B156" s="6"/>
      <c r="C156" s="6"/>
      <c r="D156" s="27"/>
      <c r="E156" s="6"/>
      <c r="F156" s="3"/>
      <c r="G156" s="4"/>
      <c r="H156" s="48"/>
      <c r="I156" s="32"/>
      <c r="J156" s="1"/>
    </row>
    <row r="157" spans="1:10" ht="16.5">
      <c r="A157" s="29"/>
      <c r="B157" s="6"/>
      <c r="C157" s="6"/>
      <c r="D157" s="27"/>
      <c r="E157" s="6"/>
      <c r="F157" s="3"/>
      <c r="G157" s="4"/>
      <c r="H157" s="48"/>
      <c r="I157" s="32"/>
      <c r="J157" s="1"/>
    </row>
    <row r="158" spans="1:10" ht="16.5">
      <c r="A158" s="29"/>
      <c r="B158" s="6"/>
      <c r="C158" s="6"/>
      <c r="D158" s="27"/>
      <c r="E158" s="6"/>
      <c r="F158" s="3"/>
      <c r="G158" s="4"/>
      <c r="H158" s="48"/>
      <c r="I158" s="32"/>
      <c r="J158" s="1"/>
    </row>
    <row r="159" spans="1:10" ht="16.5">
      <c r="A159" s="29"/>
      <c r="B159" s="6"/>
      <c r="C159" s="6"/>
      <c r="D159" s="27"/>
      <c r="E159" s="6"/>
      <c r="F159" s="3"/>
      <c r="G159" s="4"/>
      <c r="H159" s="48"/>
      <c r="I159" s="32"/>
      <c r="J159" s="1"/>
    </row>
    <row r="160" spans="1:10" ht="16.5">
      <c r="A160" s="29"/>
      <c r="B160" s="6"/>
      <c r="C160" s="6"/>
      <c r="D160" s="27"/>
      <c r="E160" s="6"/>
      <c r="F160" s="3"/>
      <c r="G160" s="4"/>
      <c r="H160" s="48"/>
      <c r="I160" s="32"/>
      <c r="J160" s="1"/>
    </row>
    <row r="161" spans="1:10" ht="16.5">
      <c r="A161" s="29"/>
      <c r="B161" s="6"/>
      <c r="C161" s="6"/>
      <c r="D161" s="27"/>
      <c r="E161" s="6"/>
      <c r="F161" s="3"/>
      <c r="G161" s="4"/>
      <c r="H161" s="48"/>
      <c r="I161" s="32"/>
      <c r="J161" s="1"/>
    </row>
    <row r="162" spans="1:10" ht="16.5">
      <c r="A162" s="29"/>
      <c r="B162" s="6"/>
      <c r="C162" s="6"/>
      <c r="D162" s="27"/>
      <c r="E162" s="6"/>
      <c r="F162" s="3"/>
      <c r="G162" s="4"/>
      <c r="H162" s="48"/>
      <c r="I162" s="32"/>
      <c r="J162" s="1"/>
    </row>
    <row r="163" spans="1:10" ht="16.5">
      <c r="A163" s="29"/>
      <c r="B163" s="6"/>
      <c r="C163" s="6"/>
      <c r="D163" s="27"/>
      <c r="E163" s="6"/>
      <c r="F163" s="3"/>
      <c r="G163" s="4"/>
      <c r="H163" s="48"/>
      <c r="I163" s="32"/>
      <c r="J163" s="1"/>
    </row>
    <row r="164" spans="1:10" ht="16.5">
      <c r="A164" s="29"/>
      <c r="B164" s="6"/>
      <c r="C164" s="6"/>
      <c r="D164" s="27"/>
      <c r="E164" s="6"/>
      <c r="F164" s="3"/>
      <c r="G164" s="4"/>
      <c r="H164" s="48"/>
      <c r="I164" s="32"/>
      <c r="J164" s="1"/>
    </row>
    <row r="165" spans="1:10" ht="16.5">
      <c r="A165" s="29"/>
      <c r="B165" s="6"/>
      <c r="C165" s="6"/>
      <c r="D165" s="27"/>
      <c r="E165" s="6"/>
      <c r="F165" s="3"/>
      <c r="G165" s="4"/>
      <c r="H165" s="48"/>
      <c r="I165" s="32"/>
      <c r="J165" s="1"/>
    </row>
    <row r="166" spans="1:10" ht="16.5">
      <c r="A166" s="29"/>
      <c r="B166" s="6"/>
      <c r="C166" s="6"/>
      <c r="D166" s="27"/>
      <c r="E166" s="6"/>
      <c r="F166" s="3"/>
      <c r="G166" s="4"/>
      <c r="H166" s="48"/>
      <c r="I166" s="32"/>
      <c r="J166" s="1"/>
    </row>
    <row r="167" spans="1:10" ht="16.5">
      <c r="A167" s="29"/>
      <c r="B167" s="6"/>
      <c r="C167" s="6"/>
      <c r="D167" s="27"/>
      <c r="E167" s="6"/>
      <c r="F167" s="3"/>
      <c r="G167" s="4"/>
      <c r="H167" s="48"/>
      <c r="I167" s="32"/>
      <c r="J167" s="1"/>
    </row>
    <row r="168" spans="1:10" ht="16.5">
      <c r="A168" s="29"/>
      <c r="B168" s="6"/>
      <c r="C168" s="6"/>
      <c r="D168" s="27"/>
      <c r="E168" s="6"/>
      <c r="F168" s="3"/>
      <c r="G168" s="4"/>
      <c r="H168" s="48"/>
      <c r="I168" s="32"/>
      <c r="J168" s="1"/>
    </row>
    <row r="169" spans="1:10" ht="16.5">
      <c r="A169" s="29"/>
      <c r="B169" s="6"/>
      <c r="C169" s="6"/>
      <c r="D169" s="27"/>
      <c r="E169" s="6"/>
      <c r="F169" s="3"/>
      <c r="G169" s="4"/>
      <c r="H169" s="48"/>
      <c r="I169" s="32"/>
      <c r="J169" s="1"/>
    </row>
    <row r="170" spans="1:10" ht="16.5">
      <c r="A170" s="29"/>
      <c r="B170" s="6"/>
      <c r="C170" s="6"/>
      <c r="D170" s="27"/>
      <c r="E170" s="6"/>
      <c r="F170" s="3"/>
      <c r="G170" s="4"/>
      <c r="H170" s="48"/>
      <c r="I170" s="32"/>
      <c r="J170" s="1"/>
    </row>
    <row r="171" spans="1:10" ht="16.5">
      <c r="A171" s="29"/>
      <c r="B171" s="6"/>
      <c r="C171" s="6"/>
      <c r="D171" s="27"/>
      <c r="E171" s="6"/>
      <c r="F171" s="3"/>
      <c r="G171" s="4"/>
      <c r="H171" s="48"/>
      <c r="I171" s="32"/>
      <c r="J171" s="1"/>
    </row>
    <row r="172" spans="1:10" ht="16.5">
      <c r="A172" s="29"/>
      <c r="B172" s="6"/>
      <c r="C172" s="6"/>
      <c r="D172" s="27"/>
      <c r="E172" s="6"/>
      <c r="F172" s="3"/>
      <c r="G172" s="4"/>
      <c r="H172" s="48"/>
      <c r="I172" s="32"/>
      <c r="J172" s="1"/>
    </row>
    <row r="173" spans="1:10" ht="16.5">
      <c r="A173" s="29"/>
      <c r="B173" s="6"/>
      <c r="C173" s="6"/>
      <c r="D173" s="27"/>
      <c r="E173" s="6"/>
      <c r="F173" s="3"/>
      <c r="G173" s="4"/>
      <c r="H173" s="48"/>
      <c r="I173" s="32"/>
      <c r="J173" s="1"/>
    </row>
    <row r="174" spans="1:10" ht="16.5">
      <c r="A174" s="29"/>
      <c r="B174" s="6"/>
      <c r="C174" s="6"/>
      <c r="D174" s="27"/>
      <c r="E174" s="6"/>
      <c r="F174" s="3"/>
      <c r="G174" s="4"/>
      <c r="H174" s="48"/>
      <c r="I174" s="32"/>
      <c r="J174" s="1"/>
    </row>
    <row r="175" spans="1:10" ht="16.5">
      <c r="A175" s="29"/>
      <c r="B175" s="6"/>
      <c r="C175" s="6"/>
      <c r="D175" s="27"/>
      <c r="E175" s="6"/>
      <c r="F175" s="3"/>
      <c r="G175" s="4"/>
      <c r="H175" s="48"/>
      <c r="I175" s="32"/>
      <c r="J175" s="1"/>
    </row>
    <row r="176" spans="1:10" ht="16.5">
      <c r="A176" s="29"/>
      <c r="B176" s="6"/>
      <c r="C176" s="6"/>
      <c r="D176" s="27"/>
      <c r="E176" s="6"/>
      <c r="F176" s="3"/>
      <c r="G176" s="4"/>
      <c r="H176" s="48"/>
      <c r="I176" s="32"/>
      <c r="J176" s="1"/>
    </row>
    <row r="177" spans="1:10" ht="16.5">
      <c r="A177" s="29"/>
      <c r="B177" s="6"/>
      <c r="C177" s="6"/>
      <c r="D177" s="27"/>
      <c r="E177" s="6"/>
      <c r="F177" s="3"/>
      <c r="G177" s="4"/>
      <c r="H177" s="48"/>
      <c r="I177" s="32"/>
      <c r="J177" s="1"/>
    </row>
    <row r="178" spans="1:10" ht="16.5">
      <c r="A178" s="29"/>
      <c r="B178" s="6"/>
      <c r="C178" s="6"/>
      <c r="D178" s="27"/>
      <c r="E178" s="6"/>
      <c r="F178" s="3"/>
      <c r="G178" s="4"/>
      <c r="H178" s="48"/>
      <c r="I178" s="32"/>
      <c r="J178" s="1"/>
    </row>
    <row r="179" spans="1:10" ht="16.5">
      <c r="A179" s="29"/>
      <c r="B179" s="6"/>
      <c r="C179" s="6"/>
      <c r="D179" s="27"/>
      <c r="E179" s="6"/>
      <c r="F179" s="3"/>
      <c r="G179" s="4"/>
      <c r="H179" s="48"/>
      <c r="I179" s="32"/>
      <c r="J179" s="1"/>
    </row>
    <row r="180" spans="1:10" ht="16.5">
      <c r="A180" s="29"/>
      <c r="B180" s="6"/>
      <c r="C180" s="6"/>
      <c r="D180" s="27"/>
      <c r="E180" s="6"/>
      <c r="F180" s="3"/>
      <c r="G180" s="4"/>
      <c r="H180" s="48"/>
      <c r="I180" s="32"/>
      <c r="J180" s="1"/>
    </row>
    <row r="181" spans="1:10" ht="16.5">
      <c r="A181" s="29"/>
      <c r="B181" s="6"/>
      <c r="C181" s="6"/>
      <c r="D181" s="27"/>
      <c r="E181" s="6"/>
      <c r="F181" s="3"/>
      <c r="G181" s="4"/>
      <c r="H181" s="48"/>
      <c r="I181" s="32"/>
      <c r="J181" s="1"/>
    </row>
    <row r="182" spans="1:10" ht="16.5">
      <c r="A182" s="29"/>
      <c r="B182" s="6"/>
      <c r="C182" s="6"/>
      <c r="D182" s="27"/>
      <c r="E182" s="6"/>
      <c r="F182" s="3"/>
      <c r="G182" s="4"/>
      <c r="H182" s="48"/>
      <c r="I182" s="32"/>
      <c r="J182" s="1"/>
    </row>
    <row r="183" spans="1:10" ht="16.5">
      <c r="A183" s="29"/>
      <c r="B183" s="6"/>
      <c r="C183" s="6"/>
      <c r="D183" s="27"/>
      <c r="E183" s="6"/>
      <c r="F183" s="3"/>
      <c r="G183" s="4"/>
      <c r="H183" s="48"/>
      <c r="I183" s="32"/>
      <c r="J183" s="1"/>
    </row>
    <row r="184" spans="1:10" ht="16.5">
      <c r="A184" s="29"/>
      <c r="B184" s="6"/>
      <c r="C184" s="6"/>
      <c r="D184" s="27"/>
      <c r="E184" s="6"/>
      <c r="F184" s="3"/>
      <c r="G184" s="4"/>
      <c r="H184" s="48"/>
      <c r="I184" s="32"/>
      <c r="J184" s="1"/>
    </row>
    <row r="185" spans="1:10" ht="16.5">
      <c r="A185" s="29"/>
      <c r="B185" s="6"/>
      <c r="C185" s="6"/>
      <c r="D185" s="27"/>
      <c r="E185" s="6"/>
      <c r="F185" s="3"/>
      <c r="G185" s="4"/>
      <c r="H185" s="48"/>
      <c r="I185" s="32"/>
      <c r="J185" s="1"/>
    </row>
    <row r="186" spans="1:10" ht="16.5">
      <c r="A186" s="29"/>
      <c r="B186" s="6"/>
      <c r="C186" s="6"/>
      <c r="D186" s="27"/>
      <c r="E186" s="6"/>
      <c r="F186" s="3"/>
      <c r="G186" s="4"/>
      <c r="H186" s="48"/>
      <c r="I186" s="32"/>
      <c r="J186" s="1"/>
    </row>
    <row r="187" spans="1:10" ht="16.5">
      <c r="A187" s="29"/>
      <c r="B187" s="6"/>
      <c r="C187" s="6"/>
      <c r="D187" s="27"/>
      <c r="E187" s="6"/>
      <c r="F187" s="3"/>
      <c r="G187" s="4"/>
      <c r="H187" s="48"/>
      <c r="I187" s="32"/>
      <c r="J187" s="1"/>
    </row>
    <row r="188" spans="1:10" ht="16.5">
      <c r="A188" s="29"/>
      <c r="B188" s="6"/>
      <c r="C188" s="6"/>
      <c r="D188" s="27"/>
      <c r="E188" s="6"/>
      <c r="F188" s="3"/>
      <c r="G188" s="4"/>
      <c r="H188" s="48"/>
      <c r="I188" s="32"/>
      <c r="J188" s="1"/>
    </row>
    <row r="189" spans="1:10" ht="16.5">
      <c r="A189" s="29"/>
      <c r="B189" s="6"/>
      <c r="C189" s="6"/>
      <c r="D189" s="27"/>
      <c r="E189" s="6"/>
      <c r="F189" s="3"/>
      <c r="G189" s="4"/>
      <c r="H189" s="48"/>
      <c r="I189" s="32"/>
      <c r="J189" s="1"/>
    </row>
    <row r="190" spans="1:10" ht="16.5">
      <c r="A190" s="29"/>
      <c r="B190" s="6"/>
      <c r="C190" s="6"/>
      <c r="D190" s="27"/>
      <c r="E190" s="6"/>
      <c r="F190" s="3"/>
      <c r="G190" s="4"/>
      <c r="H190" s="48"/>
      <c r="I190" s="32"/>
      <c r="J190" s="1"/>
    </row>
    <row r="191" spans="1:10" ht="16.5">
      <c r="A191" s="29"/>
      <c r="B191" s="6"/>
      <c r="C191" s="6"/>
      <c r="D191" s="27"/>
      <c r="E191" s="6"/>
      <c r="F191" s="3"/>
      <c r="G191" s="4"/>
      <c r="H191" s="48"/>
      <c r="I191" s="32"/>
      <c r="J191" s="1"/>
    </row>
    <row r="192" spans="1:10" ht="16.5">
      <c r="A192" s="29"/>
      <c r="B192" s="6"/>
      <c r="C192" s="6"/>
      <c r="D192" s="27"/>
      <c r="E192" s="6"/>
      <c r="F192" s="3"/>
      <c r="G192" s="4"/>
      <c r="H192" s="48"/>
      <c r="I192" s="32"/>
      <c r="J192" s="1"/>
    </row>
    <row r="193" spans="1:10" ht="16.5">
      <c r="A193" s="29"/>
      <c r="B193" s="6"/>
      <c r="C193" s="6"/>
      <c r="D193" s="27"/>
      <c r="E193" s="6"/>
      <c r="F193" s="3"/>
      <c r="G193" s="4"/>
      <c r="H193" s="48"/>
      <c r="I193" s="32"/>
      <c r="J193" s="1"/>
    </row>
    <row r="194" spans="1:10" ht="16.5">
      <c r="A194" s="29"/>
      <c r="B194" s="6"/>
      <c r="C194" s="6"/>
      <c r="D194" s="27"/>
      <c r="E194" s="6"/>
      <c r="F194" s="3"/>
      <c r="G194" s="4"/>
      <c r="H194" s="48"/>
      <c r="I194" s="32"/>
      <c r="J194" s="1"/>
    </row>
    <row r="195" spans="1:10" ht="16.5">
      <c r="A195" s="29"/>
      <c r="B195" s="6"/>
      <c r="C195" s="6"/>
      <c r="D195" s="27"/>
      <c r="E195" s="6"/>
      <c r="F195" s="3"/>
      <c r="G195" s="4"/>
      <c r="H195" s="48"/>
      <c r="I195" s="32"/>
      <c r="J195" s="1"/>
    </row>
    <row r="196" spans="1:10" ht="16.5">
      <c r="A196" s="29"/>
      <c r="B196" s="6"/>
      <c r="C196" s="6"/>
      <c r="D196" s="27"/>
      <c r="E196" s="6"/>
      <c r="F196" s="3"/>
      <c r="G196" s="4"/>
      <c r="H196" s="48"/>
      <c r="I196" s="32"/>
      <c r="J196" s="1"/>
    </row>
    <row r="197" spans="1:10" ht="16.5">
      <c r="A197" s="29"/>
      <c r="B197" s="6"/>
      <c r="C197" s="6"/>
      <c r="D197" s="27"/>
      <c r="E197" s="6"/>
      <c r="F197" s="3"/>
      <c r="G197" s="4"/>
      <c r="H197" s="48"/>
      <c r="I197" s="32"/>
      <c r="J197" s="1"/>
    </row>
    <row r="198" spans="1:10" ht="16.5">
      <c r="A198" s="29"/>
      <c r="B198" s="6"/>
      <c r="C198" s="6"/>
      <c r="D198" s="27"/>
      <c r="E198" s="6"/>
      <c r="F198" s="3"/>
      <c r="G198" s="4"/>
      <c r="H198" s="48"/>
      <c r="I198" s="32"/>
      <c r="J198" s="1"/>
    </row>
    <row r="199" spans="1:10" ht="16.5">
      <c r="A199" s="29"/>
      <c r="B199" s="6"/>
      <c r="C199" s="6"/>
      <c r="D199" s="27"/>
      <c r="E199" s="6"/>
      <c r="F199" s="3"/>
      <c r="G199" s="4"/>
      <c r="H199" s="48"/>
      <c r="I199" s="32"/>
      <c r="J199" s="1"/>
    </row>
    <row r="200" spans="1:10" ht="16.5">
      <c r="A200" s="29"/>
      <c r="B200" s="6"/>
      <c r="C200" s="6"/>
      <c r="D200" s="27"/>
      <c r="E200" s="6"/>
      <c r="F200" s="3"/>
      <c r="G200" s="4"/>
      <c r="H200" s="48"/>
      <c r="I200" s="32"/>
      <c r="J200" s="1"/>
    </row>
    <row r="201" spans="1:10" ht="16.5">
      <c r="A201" s="29"/>
      <c r="B201" s="6"/>
      <c r="C201" s="6"/>
      <c r="D201" s="27"/>
      <c r="E201" s="6"/>
      <c r="F201" s="3"/>
      <c r="G201" s="4"/>
      <c r="H201" s="48"/>
      <c r="I201" s="32"/>
      <c r="J201" s="1"/>
    </row>
    <row r="202" spans="8:10" ht="16.5">
      <c r="H202" s="49"/>
      <c r="J202" s="1"/>
    </row>
    <row r="203" spans="8:10" ht="16.5">
      <c r="H203" s="49"/>
      <c r="J203" s="1"/>
    </row>
    <row r="204" spans="8:10" ht="16.5">
      <c r="H204" s="49"/>
      <c r="J204" s="1"/>
    </row>
    <row r="205" spans="8:10" ht="16.5">
      <c r="H205" s="49"/>
      <c r="J205" s="1"/>
    </row>
    <row r="206" spans="8:10" ht="16.5">
      <c r="H206" s="49"/>
      <c r="J206" s="1"/>
    </row>
    <row r="207" spans="8:10" ht="16.5">
      <c r="H207" s="49"/>
      <c r="J207" s="1"/>
    </row>
    <row r="208" spans="8:10" ht="16.5">
      <c r="H208" s="49"/>
      <c r="J208" s="1"/>
    </row>
    <row r="209" spans="8:10" ht="16.5">
      <c r="H209" s="49"/>
      <c r="J209" s="1"/>
    </row>
    <row r="210" spans="8:10" ht="16.5">
      <c r="H210" s="49"/>
      <c r="J210" s="1"/>
    </row>
    <row r="211" spans="8:10" ht="16.5">
      <c r="H211" s="49"/>
      <c r="J211" s="1"/>
    </row>
    <row r="212" spans="8:10" ht="16.5">
      <c r="H212" s="49"/>
      <c r="J212" s="1"/>
    </row>
    <row r="213" spans="8:10" ht="16.5">
      <c r="H213" s="49"/>
      <c r="J213" s="1"/>
    </row>
    <row r="214" spans="8:10" ht="16.5">
      <c r="H214" s="49"/>
      <c r="J214" s="1"/>
    </row>
    <row r="215" spans="8:10" ht="16.5">
      <c r="H215" s="49"/>
      <c r="J215" s="1"/>
    </row>
    <row r="216" spans="8:10" ht="16.5">
      <c r="H216" s="49"/>
      <c r="J216" s="1"/>
    </row>
    <row r="217" spans="8:10" ht="16.5">
      <c r="H217" s="49"/>
      <c r="J217" s="1"/>
    </row>
    <row r="218" spans="8:10" ht="16.5">
      <c r="H218" s="49"/>
      <c r="J218" s="1"/>
    </row>
    <row r="219" spans="8:10" ht="16.5">
      <c r="H219" s="49"/>
      <c r="J219" s="1"/>
    </row>
    <row r="220" spans="8:10" ht="16.5">
      <c r="H220" s="49"/>
      <c r="J220" s="1"/>
    </row>
    <row r="221" ht="16.5">
      <c r="J221" s="1"/>
    </row>
    <row r="222" ht="16.5">
      <c r="J222" s="1"/>
    </row>
    <row r="223" ht="16.5">
      <c r="J223" s="1"/>
    </row>
    <row r="224" ht="16.5">
      <c r="J224" s="1"/>
    </row>
    <row r="225" ht="16.5">
      <c r="J225" s="1"/>
    </row>
    <row r="226" ht="16.5">
      <c r="J226" s="1"/>
    </row>
    <row r="227" ht="16.5">
      <c r="J227" s="1"/>
    </row>
    <row r="228" ht="16.5">
      <c r="J228" s="1"/>
    </row>
    <row r="229" ht="16.5">
      <c r="J229" s="1"/>
    </row>
    <row r="230" ht="16.5">
      <c r="J230" s="1"/>
    </row>
    <row r="231" ht="16.5">
      <c r="J231" s="1"/>
    </row>
    <row r="232" ht="16.5">
      <c r="J232" s="1"/>
    </row>
    <row r="233" ht="16.5">
      <c r="J233" s="1"/>
    </row>
    <row r="234" ht="16.5">
      <c r="J234" s="1"/>
    </row>
    <row r="235" ht="16.5">
      <c r="J235" s="1"/>
    </row>
    <row r="236" ht="16.5">
      <c r="J236" s="1"/>
    </row>
    <row r="237" ht="16.5">
      <c r="J237" s="1"/>
    </row>
    <row r="238" ht="16.5">
      <c r="J238" s="1"/>
    </row>
    <row r="239" ht="16.5">
      <c r="J239" s="1"/>
    </row>
    <row r="240" ht="16.5">
      <c r="J240" s="1"/>
    </row>
    <row r="241" ht="16.5">
      <c r="J241" s="1"/>
    </row>
    <row r="242" ht="16.5">
      <c r="J242" s="1"/>
    </row>
    <row r="243" ht="16.5">
      <c r="J243" s="1"/>
    </row>
    <row r="244" ht="16.5">
      <c r="J244" s="1"/>
    </row>
    <row r="245" ht="16.5">
      <c r="J245" s="1"/>
    </row>
    <row r="246" ht="16.5">
      <c r="J246" s="1"/>
    </row>
    <row r="247" ht="16.5">
      <c r="J247" s="1"/>
    </row>
    <row r="248" ht="16.5">
      <c r="J248" s="1"/>
    </row>
    <row r="249" ht="16.5">
      <c r="J249" s="1"/>
    </row>
    <row r="250" ht="16.5">
      <c r="J250" s="1"/>
    </row>
    <row r="251" ht="16.5">
      <c r="J251" s="1"/>
    </row>
    <row r="252" ht="16.5">
      <c r="J252" s="1"/>
    </row>
    <row r="253" ht="16.5">
      <c r="J253" s="1"/>
    </row>
    <row r="254" ht="16.5">
      <c r="J254" s="1"/>
    </row>
    <row r="255" ht="16.5">
      <c r="J255" s="1"/>
    </row>
    <row r="256" ht="16.5">
      <c r="J256" s="1"/>
    </row>
    <row r="257" ht="16.5">
      <c r="J257" s="1"/>
    </row>
    <row r="258" ht="16.5">
      <c r="J258" s="1"/>
    </row>
  </sheetData>
  <sheetProtection/>
  <autoFilter ref="B5:I5">
    <sortState ref="B6:I258">
      <sortCondition sortBy="value" ref="B6:B258"/>
    </sortState>
  </autoFilter>
  <mergeCells count="3">
    <mergeCell ref="A1:H1"/>
    <mergeCell ref="A2:I2"/>
    <mergeCell ref="A3:I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3:V10"/>
  <sheetViews>
    <sheetView zoomScalePageLayoutView="0" workbookViewId="0" topLeftCell="A4">
      <selection activeCell="H21" sqref="H21:H22"/>
    </sheetView>
  </sheetViews>
  <sheetFormatPr defaultColWidth="9.140625" defaultRowHeight="15"/>
  <cols>
    <col min="2" max="2" width="10.421875" style="54" customWidth="1"/>
    <col min="3" max="20" width="7.7109375" style="0" customWidth="1"/>
  </cols>
  <sheetData>
    <row r="3" spans="2:20" ht="15" customHeight="1">
      <c r="B3" s="74" t="s">
        <v>66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2:20" ht="32.2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6" spans="2:22" ht="22.5" customHeight="1">
      <c r="B6" s="11" t="s">
        <v>64</v>
      </c>
      <c r="C6" s="75" t="s">
        <v>8</v>
      </c>
      <c r="D6" s="75"/>
      <c r="E6" s="75" t="s">
        <v>11</v>
      </c>
      <c r="F6" s="75"/>
      <c r="G6" s="75" t="s">
        <v>13</v>
      </c>
      <c r="H6" s="75"/>
      <c r="I6" s="75" t="s">
        <v>15</v>
      </c>
      <c r="J6" s="75"/>
      <c r="K6" s="75" t="s">
        <v>17</v>
      </c>
      <c r="L6" s="75"/>
      <c r="M6" s="75"/>
      <c r="N6" s="75"/>
      <c r="O6" s="75" t="s">
        <v>19</v>
      </c>
      <c r="P6" s="75"/>
      <c r="Q6" s="75" t="s">
        <v>21</v>
      </c>
      <c r="R6" s="75"/>
      <c r="S6" s="75" t="s">
        <v>23</v>
      </c>
      <c r="T6" s="75"/>
      <c r="U6" s="54"/>
      <c r="V6" s="54"/>
    </row>
    <row r="7" spans="2:20" ht="22.5" customHeight="1">
      <c r="B7" s="56" t="s">
        <v>63</v>
      </c>
      <c r="C7" s="56" t="s">
        <v>67</v>
      </c>
      <c r="D7" s="56" t="s">
        <v>68</v>
      </c>
      <c r="E7" s="56" t="s">
        <v>54</v>
      </c>
      <c r="F7" s="56" t="s">
        <v>53</v>
      </c>
      <c r="G7" s="56" t="s">
        <v>55</v>
      </c>
      <c r="H7" s="56" t="s">
        <v>54</v>
      </c>
      <c r="I7" s="56" t="s">
        <v>56</v>
      </c>
      <c r="J7" s="56" t="s">
        <v>57</v>
      </c>
      <c r="K7" s="56" t="s">
        <v>58</v>
      </c>
      <c r="L7" s="56" t="s">
        <v>59</v>
      </c>
      <c r="M7" s="56" t="s">
        <v>60</v>
      </c>
      <c r="N7" s="56" t="s">
        <v>69</v>
      </c>
      <c r="O7" s="56" t="s">
        <v>61</v>
      </c>
      <c r="P7" s="56" t="s">
        <v>70</v>
      </c>
      <c r="Q7" s="56" t="s">
        <v>62</v>
      </c>
      <c r="R7" s="56" t="s">
        <v>70</v>
      </c>
      <c r="S7" s="56" t="s">
        <v>62</v>
      </c>
      <c r="T7" s="56" t="s">
        <v>70</v>
      </c>
    </row>
    <row r="8" spans="2:20" ht="25.5" customHeight="1">
      <c r="B8" s="11" t="s">
        <v>65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10" ht="15">
      <c r="I10" s="65"/>
    </row>
  </sheetData>
  <sheetProtection/>
  <mergeCells count="9">
    <mergeCell ref="B3:T4"/>
    <mergeCell ref="Q6:R6"/>
    <mergeCell ref="I6:J6"/>
    <mergeCell ref="S6:T6"/>
    <mergeCell ref="K6:N6"/>
    <mergeCell ref="C6:D6"/>
    <mergeCell ref="E6:F6"/>
    <mergeCell ref="G6:H6"/>
    <mergeCell ref="O6:P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4">
      <selection activeCell="A5" sqref="A5"/>
    </sheetView>
  </sheetViews>
  <sheetFormatPr defaultColWidth="22.57421875" defaultRowHeight="15"/>
  <cols>
    <col min="1" max="1" width="4.421875" style="17" customWidth="1"/>
    <col min="2" max="2" width="8.8515625" style="13" customWidth="1"/>
    <col min="3" max="3" width="22.57421875" style="14" customWidth="1"/>
    <col min="4" max="4" width="8.140625" style="13" hidden="1" customWidth="1"/>
    <col min="5" max="5" width="5.140625" style="17" bestFit="1" customWidth="1"/>
    <col min="6" max="6" width="20.28125" style="15" customWidth="1"/>
    <col min="7" max="7" width="22.140625" style="16" customWidth="1"/>
    <col min="8" max="8" width="22.8515625" style="15" customWidth="1"/>
    <col min="9" max="9" width="16.140625" style="16" customWidth="1"/>
    <col min="10" max="10" width="16.28125" style="14" customWidth="1"/>
    <col min="11" max="253" width="9.140625" style="14" customWidth="1"/>
    <col min="254" max="254" width="4.421875" style="14" customWidth="1"/>
    <col min="255" max="255" width="8.8515625" style="14" customWidth="1"/>
    <col min="256" max="16384" width="22.57421875" style="14" customWidth="1"/>
  </cols>
  <sheetData>
    <row r="1" spans="1:3" ht="19.5" customHeight="1">
      <c r="A1" s="76" t="s">
        <v>34</v>
      </c>
      <c r="B1" s="76"/>
      <c r="C1" s="76"/>
    </row>
    <row r="2" ht="19.5" customHeight="1"/>
    <row r="3" spans="1:10" ht="19.5" customHeight="1">
      <c r="A3" s="77" t="s">
        <v>35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9.5" customHeight="1">
      <c r="A4" s="77" t="s">
        <v>96</v>
      </c>
      <c r="B4" s="77"/>
      <c r="C4" s="77"/>
      <c r="D4" s="77"/>
      <c r="E4" s="77"/>
      <c r="F4" s="77"/>
      <c r="G4" s="77"/>
      <c r="H4" s="77"/>
      <c r="I4" s="77"/>
      <c r="J4" s="77"/>
    </row>
    <row r="5" spans="1:13" ht="19.5" customHeight="1">
      <c r="A5" s="7" t="s">
        <v>36</v>
      </c>
      <c r="B5" s="7"/>
      <c r="C5" s="7"/>
      <c r="D5" s="8" t="s">
        <v>37</v>
      </c>
      <c r="E5" s="7"/>
      <c r="F5" s="7"/>
      <c r="G5" s="9"/>
      <c r="H5" s="7"/>
      <c r="I5" s="9"/>
      <c r="L5" s="53"/>
      <c r="M5" s="53"/>
    </row>
    <row r="6" spans="1:13" s="19" customFormat="1" ht="19.5" customHeight="1">
      <c r="A6" s="78" t="s">
        <v>38</v>
      </c>
      <c r="B6" s="78" t="s">
        <v>39</v>
      </c>
      <c r="C6" s="80" t="s">
        <v>40</v>
      </c>
      <c r="D6" s="78" t="s">
        <v>41</v>
      </c>
      <c r="E6" s="78" t="s">
        <v>42</v>
      </c>
      <c r="F6" s="78" t="s">
        <v>43</v>
      </c>
      <c r="G6" s="81" t="s">
        <v>44</v>
      </c>
      <c r="H6" s="78" t="s">
        <v>45</v>
      </c>
      <c r="I6" s="81" t="s">
        <v>46</v>
      </c>
      <c r="J6" s="83" t="s">
        <v>47</v>
      </c>
      <c r="L6" s="53"/>
      <c r="M6" s="53"/>
    </row>
    <row r="7" spans="1:13" s="19" customFormat="1" ht="19.5" customHeight="1">
      <c r="A7" s="79"/>
      <c r="B7" s="79"/>
      <c r="C7" s="79"/>
      <c r="D7" s="79"/>
      <c r="E7" s="79"/>
      <c r="F7" s="79"/>
      <c r="G7" s="82"/>
      <c r="H7" s="79"/>
      <c r="I7" s="82"/>
      <c r="J7" s="83"/>
      <c r="L7" s="53"/>
      <c r="M7" s="53"/>
    </row>
    <row r="8" spans="1:10" s="21" customFormat="1" ht="19.5" customHeight="1">
      <c r="A8" s="34">
        <v>1</v>
      </c>
      <c r="B8" s="20" t="s">
        <v>4</v>
      </c>
      <c r="C8" s="20" t="s">
        <v>5</v>
      </c>
      <c r="D8" s="35" t="e">
        <f>VLOOKUP('[1]Tổng hợp'!B10,'[1]Nguyên vật liệu'!$A$5:$F$21,2,0)</f>
        <v>#N/A</v>
      </c>
      <c r="E8" s="45" t="s">
        <v>6</v>
      </c>
      <c r="F8" s="36">
        <f>VLOOKUP(B8,'Tồn kho tháng 5'!$C$4:$F$13,4,0)</f>
        <v>5</v>
      </c>
      <c r="G8" s="37">
        <f>SUMIF('Nhật kí Xuất - Nhập kho'!$D$6:$D$95,"Gạo",'Nhật kí Xuất - Nhập kho'!$G$6:$G$95)</f>
        <v>200</v>
      </c>
      <c r="H8" s="37">
        <f>SUMIF('Nhật kí Xuất - Nhập kho'!$D$6:$D$95,"Gạo",'Nhật kí Xuất - Nhập kho'!$H$6:$H$95)</f>
        <v>205</v>
      </c>
      <c r="I8" s="38">
        <f>F8+G8-H8</f>
        <v>0</v>
      </c>
      <c r="J8" s="39"/>
    </row>
    <row r="9" spans="1:10" s="21" customFormat="1" ht="19.5" customHeight="1">
      <c r="A9" s="34">
        <v>2</v>
      </c>
      <c r="B9" s="20" t="s">
        <v>7</v>
      </c>
      <c r="C9" s="20" t="s">
        <v>8</v>
      </c>
      <c r="D9" s="40"/>
      <c r="E9" s="45" t="s">
        <v>9</v>
      </c>
      <c r="F9" s="36">
        <f>VLOOKUP(B9,'Tồn kho tháng 5'!$C$4:$F$13,4,0)</f>
        <v>8</v>
      </c>
      <c r="G9" s="37">
        <f>SUMIF('Nhật kí Xuất - Nhập kho'!$D$6:$D$95,"Dầu ăn",'Nhật kí Xuất - Nhập kho'!$G$6:$G$95)</f>
        <v>10</v>
      </c>
      <c r="H9" s="37">
        <f>SUMIF('Nhật kí Xuất - Nhập kho'!$D$6:$D$95,"Dầu ăn",'Nhật kí Xuất - Nhập kho'!$H$6:$H$95)</f>
        <v>9.9</v>
      </c>
      <c r="I9" s="38">
        <f aca="true" t="shared" si="0" ref="I9:I17">F9+G9-H9</f>
        <v>8.1</v>
      </c>
      <c r="J9" s="41"/>
    </row>
    <row r="10" spans="1:10" s="21" customFormat="1" ht="19.5" customHeight="1">
      <c r="A10" s="34">
        <v>3</v>
      </c>
      <c r="B10" s="20" t="s">
        <v>10</v>
      </c>
      <c r="C10" s="20" t="s">
        <v>11</v>
      </c>
      <c r="D10" s="42"/>
      <c r="E10" s="45" t="s">
        <v>9</v>
      </c>
      <c r="F10" s="36">
        <f>VLOOKUP(B10,'Tồn kho tháng 5'!$C$4:$F$13,4,0)</f>
        <v>6.1</v>
      </c>
      <c r="G10" s="37">
        <f>SUMIF('Nhật kí Xuất - Nhập kho'!$D$6:$D$95,"Nước mắm",'Nhật kí Xuất - Nhập kho'!$G$6:$G$95)</f>
        <v>8.5</v>
      </c>
      <c r="H10" s="37">
        <f>SUMIF('Nhật kí Xuất - Nhập kho'!$D$6:$D$95,"Nước mắm",'Nhật kí Xuất - Nhập kho'!$H$6:$H$95)</f>
        <v>2.95</v>
      </c>
      <c r="I10" s="38">
        <f t="shared" si="0"/>
        <v>11.649999999999999</v>
      </c>
      <c r="J10" s="41"/>
    </row>
    <row r="11" spans="1:10" s="21" customFormat="1" ht="19.5" customHeight="1">
      <c r="A11" s="34">
        <v>4</v>
      </c>
      <c r="B11" s="20" t="s">
        <v>12</v>
      </c>
      <c r="C11" s="20" t="s">
        <v>13</v>
      </c>
      <c r="D11" s="40"/>
      <c r="E11" s="45" t="s">
        <v>48</v>
      </c>
      <c r="F11" s="36">
        <f>VLOOKUP(B11,'Tồn kho tháng 5'!$C$4:$F$13,4,0)</f>
        <v>0</v>
      </c>
      <c r="G11" s="37">
        <f>SUMIF('Nhật kí Xuất - Nhập kho'!$D$6:$D$95,"Nước tương",'Nhật kí Xuất - Nhập kho'!$G$6:$G$95)</f>
        <v>7.718</v>
      </c>
      <c r="H11" s="37">
        <f>SUMIF('Nhật kí Xuất - Nhập kho'!$D$6:$D$95,"Nước tương",'Nhật kí Xuất - Nhập kho'!$H$6:$H$95)</f>
        <v>0</v>
      </c>
      <c r="I11" s="38">
        <f t="shared" si="0"/>
        <v>7.718</v>
      </c>
      <c r="J11" s="41"/>
    </row>
    <row r="12" spans="1:10" s="21" customFormat="1" ht="19.5" customHeight="1">
      <c r="A12" s="34">
        <v>5</v>
      </c>
      <c r="B12" s="20" t="s">
        <v>14</v>
      </c>
      <c r="C12" s="20" t="s">
        <v>15</v>
      </c>
      <c r="D12" s="40"/>
      <c r="E12" s="45" t="s">
        <v>6</v>
      </c>
      <c r="F12" s="36">
        <f>VLOOKUP(B12,'Tồn kho tháng 5'!$C$4:$F$13,4,0)</f>
        <v>7.99</v>
      </c>
      <c r="G12" s="37">
        <f>SUMIF('Nhật kí Xuất - Nhập kho'!$D$6:$D$95,"Bột canh",'Nhật kí Xuất - Nhập kho'!$G$6:$G$95)</f>
        <v>1.9500000000000002</v>
      </c>
      <c r="H12" s="37">
        <f>SUMIF('Nhật kí Xuất - Nhập kho'!$D$6:$D$95,"Bột canh",'Nhật kí Xuất - Nhập kho'!$H$6:$H$95)</f>
        <v>3.7049999999999996</v>
      </c>
      <c r="I12" s="38">
        <f t="shared" si="0"/>
        <v>6.235000000000001</v>
      </c>
      <c r="J12" s="41"/>
    </row>
    <row r="13" spans="1:10" s="21" customFormat="1" ht="19.5" customHeight="1">
      <c r="A13" s="34">
        <v>6</v>
      </c>
      <c r="B13" s="20" t="s">
        <v>16</v>
      </c>
      <c r="C13" s="20" t="s">
        <v>17</v>
      </c>
      <c r="D13" s="43"/>
      <c r="E13" s="45" t="s">
        <v>6</v>
      </c>
      <c r="F13" s="36">
        <f>VLOOKUP(B13,'Tồn kho tháng 5'!$C$4:$F$13,4,0)</f>
        <v>0.9</v>
      </c>
      <c r="G13" s="37">
        <f>SUMIF('Nhật kí Xuất - Nhập kho'!$D$6:$D$95,"Hạt nêm",'Nhật kí Xuất - Nhập kho'!$G$6:$G$95)</f>
        <v>5.2</v>
      </c>
      <c r="H13" s="37">
        <f>SUMIF('Nhật kí Xuất - Nhập kho'!$D$6:$D$95,"Hạt nêm",'Nhật kí Xuất - Nhập kho'!$H$6:$H$95)</f>
        <v>1.3</v>
      </c>
      <c r="I13" s="38">
        <f t="shared" si="0"/>
        <v>4.800000000000001</v>
      </c>
      <c r="J13" s="44"/>
    </row>
    <row r="14" spans="1:10" s="21" customFormat="1" ht="19.5" customHeight="1">
      <c r="A14" s="34">
        <v>7</v>
      </c>
      <c r="B14" s="20" t="s">
        <v>18</v>
      </c>
      <c r="C14" s="20" t="s">
        <v>19</v>
      </c>
      <c r="D14" s="43"/>
      <c r="E14" s="45" t="s">
        <v>6</v>
      </c>
      <c r="F14" s="36">
        <f>VLOOKUP(B14,'Tồn kho tháng 5'!$C$4:$F$13,4,0)</f>
        <v>0</v>
      </c>
      <c r="G14" s="37">
        <f>SUMIF('Nhật kí Xuất - Nhập kho'!$D$6:$D$95,"Bột ngọt",'Nhật kí Xuất - Nhập kho'!$G$6:$G$95)</f>
        <v>4.54</v>
      </c>
      <c r="H14" s="37">
        <f>SUMIF('Nhật kí Xuất - Nhập kho'!$D$6:$D$95,"Bột ngọt",'Nhật kí Xuất - Nhập kho'!$H$6:$H$95)</f>
        <v>2.27</v>
      </c>
      <c r="I14" s="38">
        <f t="shared" si="0"/>
        <v>2.27</v>
      </c>
      <c r="J14" s="41"/>
    </row>
    <row r="15" spans="1:10" s="21" customFormat="1" ht="19.5" customHeight="1">
      <c r="A15" s="34">
        <v>8</v>
      </c>
      <c r="B15" s="20" t="s">
        <v>20</v>
      </c>
      <c r="C15" s="20" t="s">
        <v>21</v>
      </c>
      <c r="D15" s="43"/>
      <c r="E15" s="45" t="s">
        <v>6</v>
      </c>
      <c r="F15" s="36">
        <f>VLOOKUP(B15,'Tồn kho tháng 5'!$C$4:$F$13,4,0)</f>
        <v>3</v>
      </c>
      <c r="G15" s="37">
        <f>SUMIF('Nhật kí Xuất - Nhập kho'!$D$6:$D$95,"Muối",'Nhật kí Xuất - Nhập kho'!$G$6:$G$95)</f>
        <v>0</v>
      </c>
      <c r="H15" s="37">
        <f>SUMIF('Nhật kí Xuất - Nhập kho'!$D$6:$D$95,"Muối",'Nhật kí Xuất - Nhập kho'!$H$6:$H$95)</f>
        <v>3</v>
      </c>
      <c r="I15" s="38">
        <f t="shared" si="0"/>
        <v>0</v>
      </c>
      <c r="J15" s="44"/>
    </row>
    <row r="16" spans="1:10" s="21" customFormat="1" ht="19.5" customHeight="1">
      <c r="A16" s="34">
        <v>9</v>
      </c>
      <c r="B16" s="20" t="s">
        <v>22</v>
      </c>
      <c r="C16" s="20" t="s">
        <v>23</v>
      </c>
      <c r="D16" s="40"/>
      <c r="E16" s="45" t="s">
        <v>6</v>
      </c>
      <c r="F16" s="36">
        <f>VLOOKUP(B16,'Tồn kho tháng 5'!$C$4:$F$13,4,0)</f>
        <v>4</v>
      </c>
      <c r="G16" s="37">
        <f>SUMIF('Nhật kí Xuất - Nhập kho'!$D$6:$D$95,"Đường",'Nhật kí Xuất - Nhập kho'!$G$6:$G$95)</f>
        <v>17</v>
      </c>
      <c r="H16" s="37">
        <f>SUMIF('Nhật kí Xuất - Nhập kho'!$D$6:$D$95,"Đường",'Nhật kí Xuất - Nhập kho'!$H$6:$H$95)</f>
        <v>11</v>
      </c>
      <c r="I16" s="38">
        <f>F16+G16-H16</f>
        <v>10</v>
      </c>
      <c r="J16" s="44"/>
    </row>
    <row r="17" spans="1:10" s="21" customFormat="1" ht="19.5" customHeight="1">
      <c r="A17" s="34">
        <v>10</v>
      </c>
      <c r="B17" s="20" t="s">
        <v>24</v>
      </c>
      <c r="C17" s="20" t="s">
        <v>25</v>
      </c>
      <c r="D17" s="40"/>
      <c r="E17" s="45" t="s">
        <v>6</v>
      </c>
      <c r="F17" s="36">
        <f>VLOOKUP(B17,'Tồn kho tháng 5'!$C$4:$F$13,4,0)</f>
        <v>0</v>
      </c>
      <c r="G17" s="37">
        <f>SUMIF('Nhật kí Xuất - Nhập kho'!$D$6:$D$95,"Tiêu",'Nhật kí Xuất - Nhập kho'!$G$6:$G$95)</f>
        <v>0</v>
      </c>
      <c r="H17" s="37">
        <f>SUMIF('Nhật kí Xuất - Nhập kho'!$D$6:$D$95,"Tiêu",'Nhật kí Xuất - Nhập kho'!$H$6:$H$95)</f>
        <v>0</v>
      </c>
      <c r="I17" s="38">
        <f t="shared" si="0"/>
        <v>0</v>
      </c>
      <c r="J17" s="41"/>
    </row>
    <row r="18" spans="1:10" s="21" customFormat="1" ht="19.5" customHeight="1">
      <c r="A18" s="77" t="s">
        <v>49</v>
      </c>
      <c r="B18" s="77"/>
      <c r="C18" s="77"/>
      <c r="D18" s="22" t="s">
        <v>50</v>
      </c>
      <c r="E18" s="22"/>
      <c r="F18" s="22"/>
      <c r="G18" s="18"/>
      <c r="H18" s="22"/>
      <c r="I18" s="18"/>
      <c r="J18" s="23"/>
    </row>
    <row r="19" spans="1:9" ht="19.5" customHeight="1">
      <c r="A19" s="84" t="s">
        <v>51</v>
      </c>
      <c r="B19" s="84"/>
      <c r="C19" s="84"/>
      <c r="D19" s="24" t="s">
        <v>51</v>
      </c>
      <c r="E19" s="24"/>
      <c r="F19" s="24"/>
      <c r="G19" s="25"/>
      <c r="H19" s="24"/>
      <c r="I19" s="25"/>
    </row>
    <row r="20" ht="19.5" customHeight="1"/>
    <row r="21" ht="19.5" customHeight="1"/>
    <row r="22" spans="1:10" s="23" customFormat="1" ht="19.5" customHeight="1">
      <c r="A22" s="17"/>
      <c r="B22" s="13"/>
      <c r="C22" s="14"/>
      <c r="D22" s="13"/>
      <c r="E22" s="17"/>
      <c r="F22" s="15"/>
      <c r="G22" s="16"/>
      <c r="H22" s="15"/>
      <c r="I22" s="16"/>
      <c r="J22" s="14"/>
    </row>
  </sheetData>
  <sheetProtection/>
  <mergeCells count="15">
    <mergeCell ref="A18:C18"/>
    <mergeCell ref="A4:J4"/>
    <mergeCell ref="H6:H7"/>
    <mergeCell ref="I6:I7"/>
    <mergeCell ref="J6:J7"/>
    <mergeCell ref="A19:C19"/>
    <mergeCell ref="A1:C1"/>
    <mergeCell ref="A3:J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2530p</dc:creator>
  <cp:keywords/>
  <dc:description/>
  <cp:lastModifiedBy>hongvan</cp:lastModifiedBy>
  <dcterms:created xsi:type="dcterms:W3CDTF">2014-03-26T08:09:20Z</dcterms:created>
  <dcterms:modified xsi:type="dcterms:W3CDTF">2017-07-05T15:00:29Z</dcterms:modified>
  <cp:category/>
  <cp:version/>
  <cp:contentType/>
  <cp:contentStatus/>
</cp:coreProperties>
</file>